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ento_zošit" defaultThemeVersion="124226"/>
  <mc:AlternateContent xmlns:mc="http://schemas.openxmlformats.org/markup-compatibility/2006">
    <mc:Choice Requires="x15">
      <x15ac:absPath xmlns:x15ac="http://schemas.microsoft.com/office/spreadsheetml/2010/11/ac" url="C:\Users\Spravca\Documents\čerpanie príspevku MCRaŠ 2026\"/>
    </mc:Choice>
  </mc:AlternateContent>
  <xr:revisionPtr revIDLastSave="0" documentId="13_ncr:1_{47135A43-2E3B-4569-9F5B-1FF6550B72AB}" xr6:coauthVersionLast="47" xr6:coauthVersionMax="47" xr10:uidLastSave="{00000000-0000-0000-0000-000000000000}"/>
  <bookViews>
    <workbookView xWindow="-120" yWindow="-120" windowWidth="29040" windowHeight="1572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Príklady!$A$1:$I$2903</definedName>
    <definedName name="_xlnm.Print_Area" localSheetId="10">Skratky!$A$1:$B$57</definedName>
    <definedName name="_xlnm.Print_Area" localSheetId="3">Spolu!$A$1:$I$146</definedName>
    <definedName name="_xlnm.Print_Area" localSheetId="0">Usmernenie!$A$1:$A$155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43" i="4" l="1"/>
  <c r="I140" i="4"/>
  <c r="L2" i="1" l="1"/>
  <c r="L25" i="1"/>
  <c r="L26" i="1"/>
  <c r="L27" i="1"/>
  <c r="L41" i="1"/>
  <c r="L59" i="1"/>
  <c r="L60" i="1"/>
  <c r="L61" i="1"/>
  <c r="L63" i="1"/>
  <c r="L71" i="1"/>
  <c r="L110" i="1"/>
  <c r="L114" i="1"/>
  <c r="L167" i="1"/>
  <c r="L258" i="1"/>
  <c r="L259" i="1"/>
  <c r="L274" i="1"/>
  <c r="L290" i="1"/>
  <c r="L338" i="1"/>
  <c r="L339" i="1"/>
  <c r="I2" i="1"/>
  <c r="J2" i="1"/>
  <c r="I25" i="1"/>
  <c r="J25" i="1"/>
  <c r="I26" i="1"/>
  <c r="J26" i="1"/>
  <c r="I27" i="1"/>
  <c r="J27" i="1"/>
  <c r="I41" i="1"/>
  <c r="J41" i="1"/>
  <c r="I59" i="1"/>
  <c r="J59" i="1"/>
  <c r="I60" i="1"/>
  <c r="J60" i="1"/>
  <c r="I61" i="1"/>
  <c r="J61" i="1"/>
  <c r="I63" i="1"/>
  <c r="J63" i="1"/>
  <c r="I71" i="1"/>
  <c r="J71" i="1"/>
  <c r="I110" i="1"/>
  <c r="J110" i="1"/>
  <c r="I114" i="1"/>
  <c r="J114" i="1"/>
  <c r="I167" i="1"/>
  <c r="J167" i="1"/>
  <c r="I258" i="1"/>
  <c r="J258" i="1"/>
  <c r="I259" i="1"/>
  <c r="J259" i="1"/>
  <c r="I274" i="1"/>
  <c r="J274" i="1"/>
  <c r="I290" i="1"/>
  <c r="J290" i="1"/>
  <c r="I338" i="1"/>
  <c r="J338" i="1"/>
  <c r="I339" i="1"/>
  <c r="J339" i="1"/>
  <c r="L72" i="1" l="1"/>
  <c r="L73" i="1"/>
  <c r="L74" i="1"/>
  <c r="L109" i="1"/>
  <c r="L111" i="1"/>
  <c r="L112" i="1"/>
  <c r="L115" i="1"/>
  <c r="L129" i="1"/>
  <c r="L130" i="1"/>
  <c r="L136" i="1"/>
  <c r="L137" i="1"/>
  <c r="L138" i="1"/>
  <c r="L143" i="1"/>
  <c r="L144" i="1"/>
  <c r="L159" i="1"/>
  <c r="L160" i="1"/>
  <c r="L161" i="1"/>
  <c r="L162" i="1"/>
  <c r="L193" i="1"/>
  <c r="L194" i="1"/>
  <c r="L208" i="1"/>
  <c r="L210" i="1"/>
  <c r="L229" i="1"/>
  <c r="L231" i="1"/>
  <c r="L232" i="1"/>
  <c r="L47" i="1"/>
  <c r="L65" i="1"/>
  <c r="L139" i="1"/>
  <c r="L177" i="1"/>
  <c r="L18" i="1"/>
  <c r="L19" i="1"/>
  <c r="L175" i="1"/>
  <c r="L186" i="1"/>
  <c r="L4" i="1"/>
  <c r="L9" i="1"/>
  <c r="L10" i="1"/>
  <c r="L11" i="1"/>
  <c r="L56" i="1"/>
  <c r="L57" i="1"/>
  <c r="L58" i="1"/>
  <c r="L68" i="1"/>
  <c r="L70" i="1"/>
  <c r="L69" i="1"/>
  <c r="L75" i="1"/>
  <c r="L76" i="1"/>
  <c r="L80" i="1"/>
  <c r="L82" i="1"/>
  <c r="L84" i="1"/>
  <c r="L99" i="1"/>
  <c r="L102" i="1"/>
  <c r="L103" i="1"/>
  <c r="L105" i="1"/>
  <c r="L106" i="1"/>
  <c r="L124" i="1"/>
  <c r="L126" i="1"/>
  <c r="L128" i="1"/>
  <c r="L131" i="1"/>
  <c r="L141" i="1"/>
  <c r="L149" i="1"/>
  <c r="L165" i="1"/>
  <c r="L169" i="1"/>
  <c r="L171" i="1"/>
  <c r="L195" i="1"/>
  <c r="L199" i="1"/>
  <c r="L209" i="1"/>
  <c r="L212" i="1"/>
  <c r="L213" i="1"/>
  <c r="L214" i="1"/>
  <c r="L215" i="1"/>
  <c r="L224" i="1"/>
  <c r="L225" i="1"/>
  <c r="L227" i="1"/>
  <c r="L233" i="1"/>
  <c r="L234" i="1"/>
  <c r="L235" i="1"/>
  <c r="L236" i="1"/>
  <c r="L238" i="1"/>
  <c r="L239" i="1"/>
  <c r="L244" i="1"/>
  <c r="L241" i="1"/>
  <c r="L251" i="1"/>
  <c r="L252" i="1"/>
  <c r="L253" i="1"/>
  <c r="L295" i="1"/>
  <c r="L296" i="1"/>
  <c r="L299" i="1"/>
  <c r="L301" i="1"/>
  <c r="L302" i="1"/>
  <c r="L303" i="1"/>
  <c r="L304" i="1"/>
  <c r="L305" i="1"/>
  <c r="L306" i="1"/>
  <c r="L310" i="1"/>
  <c r="L85" i="1"/>
  <c r="L28" i="1"/>
  <c r="L145" i="1"/>
  <c r="L158" i="1"/>
  <c r="L206" i="1"/>
  <c r="L5" i="1"/>
  <c r="L77" i="1"/>
  <c r="L89" i="1"/>
  <c r="L125" i="1"/>
  <c r="L142" i="1"/>
  <c r="L166" i="1"/>
  <c r="L197" i="1"/>
  <c r="L226" i="1"/>
  <c r="L250" i="1"/>
  <c r="L254" i="1"/>
  <c r="L300" i="1"/>
  <c r="L319" i="1"/>
  <c r="L157" i="1"/>
  <c r="L86" i="1"/>
  <c r="L88" i="1"/>
  <c r="L43" i="1"/>
  <c r="L48" i="1"/>
  <c r="L49" i="1"/>
  <c r="L50" i="1"/>
  <c r="L51" i="1"/>
  <c r="L62" i="1"/>
  <c r="L64" i="1"/>
  <c r="L66" i="1"/>
  <c r="L87" i="1"/>
  <c r="L98" i="1"/>
  <c r="L29" i="1"/>
  <c r="L30" i="1"/>
  <c r="L31" i="1"/>
  <c r="L32" i="1"/>
  <c r="L33" i="1"/>
  <c r="L34" i="1"/>
  <c r="L35" i="1"/>
  <c r="L36" i="1"/>
  <c r="L37" i="1"/>
  <c r="L38" i="1"/>
  <c r="L39" i="1"/>
  <c r="L40" i="1"/>
  <c r="L42" i="1"/>
  <c r="L156" i="1"/>
  <c r="L163" i="1"/>
  <c r="L168" i="1"/>
  <c r="L170" i="1"/>
  <c r="L172" i="1"/>
  <c r="L187" i="1"/>
  <c r="L190" i="1"/>
  <c r="L191" i="1"/>
  <c r="L211" i="1"/>
  <c r="L222" i="1"/>
  <c r="L217" i="1"/>
  <c r="L245" i="1"/>
  <c r="L248" i="1"/>
  <c r="L255" i="1"/>
  <c r="L256" i="1"/>
  <c r="L257" i="1"/>
  <c r="L260" i="1"/>
  <c r="L261" i="1"/>
  <c r="L267" i="1"/>
  <c r="L268" i="1"/>
  <c r="L270" i="1"/>
  <c r="L272" i="1"/>
  <c r="L273" i="1"/>
  <c r="L275" i="1"/>
  <c r="L276" i="1"/>
  <c r="L278" i="1"/>
  <c r="L279" i="1"/>
  <c r="L280" i="1"/>
  <c r="L281" i="1"/>
  <c r="L288" i="1"/>
  <c r="L289" i="1"/>
  <c r="L291" i="1"/>
  <c r="L307" i="1"/>
  <c r="L308" i="1"/>
  <c r="L311" i="1"/>
  <c r="L313" i="1"/>
  <c r="L314" i="1"/>
  <c r="L315" i="1"/>
  <c r="L316" i="1"/>
  <c r="L317" i="1"/>
  <c r="L318" i="1"/>
  <c r="L320" i="1"/>
  <c r="L173" i="1"/>
  <c r="L3" i="1"/>
  <c r="L44" i="1"/>
  <c r="L164" i="1"/>
  <c r="L207" i="1"/>
  <c r="L218" i="1"/>
  <c r="L230" i="1"/>
  <c r="L249" i="1"/>
  <c r="L269" i="1"/>
  <c r="L287" i="1"/>
  <c r="L292" i="1"/>
  <c r="L312" i="1"/>
  <c r="L321" i="1"/>
  <c r="L46" i="1"/>
  <c r="L174" i="1"/>
  <c r="L176" i="1"/>
  <c r="L17" i="1"/>
  <c r="L20" i="1"/>
  <c r="L21" i="1"/>
  <c r="L22" i="1"/>
  <c r="L23" i="1"/>
  <c r="L24" i="1"/>
  <c r="L6" i="1"/>
  <c r="L7" i="1"/>
  <c r="L8" i="1"/>
  <c r="L12" i="1"/>
  <c r="L13" i="1"/>
  <c r="L14" i="1"/>
  <c r="L15" i="1"/>
  <c r="L16" i="1"/>
  <c r="L45" i="1"/>
  <c r="L52" i="1"/>
  <c r="L53" i="1"/>
  <c r="L54" i="1"/>
  <c r="L55" i="1"/>
  <c r="L78" i="1"/>
  <c r="L79" i="1"/>
  <c r="L81" i="1"/>
  <c r="L83" i="1"/>
  <c r="L90" i="1"/>
  <c r="L91" i="1"/>
  <c r="L92" i="1"/>
  <c r="L93" i="1"/>
  <c r="L94" i="1"/>
  <c r="L95" i="1"/>
  <c r="L96" i="1"/>
  <c r="L97" i="1"/>
  <c r="L100" i="1"/>
  <c r="L101" i="1"/>
  <c r="L104" i="1"/>
  <c r="L118" i="1"/>
  <c r="L107" i="1"/>
  <c r="L108" i="1"/>
  <c r="L116" i="1"/>
  <c r="L117" i="1"/>
  <c r="L113" i="1"/>
  <c r="L119" i="1"/>
  <c r="L120" i="1"/>
  <c r="L121" i="1"/>
  <c r="L122" i="1"/>
  <c r="L123" i="1"/>
  <c r="L127" i="1"/>
  <c r="L132" i="1"/>
  <c r="L133" i="1"/>
  <c r="L134" i="1"/>
  <c r="L135" i="1"/>
  <c r="L140" i="1"/>
  <c r="L146" i="1"/>
  <c r="L147" i="1"/>
  <c r="L148" i="1"/>
  <c r="L150" i="1"/>
  <c r="L151" i="1"/>
  <c r="L152" i="1"/>
  <c r="L153" i="1"/>
  <c r="L154" i="1"/>
  <c r="L155" i="1"/>
  <c r="L178" i="1"/>
  <c r="L179" i="1"/>
  <c r="L180" i="1"/>
  <c r="L181" i="1"/>
  <c r="L182" i="1"/>
  <c r="L183" i="1"/>
  <c r="L184" i="1"/>
  <c r="L200" i="1"/>
  <c r="L188" i="1"/>
  <c r="L189" i="1"/>
  <c r="L192" i="1"/>
  <c r="L185" i="1"/>
  <c r="L196" i="1"/>
  <c r="L198" i="1"/>
  <c r="L201" i="1"/>
  <c r="L202" i="1"/>
  <c r="L203" i="1"/>
  <c r="L204" i="1"/>
  <c r="L205" i="1"/>
  <c r="L216" i="1"/>
  <c r="L219" i="1"/>
  <c r="L220" i="1"/>
  <c r="L221" i="1"/>
  <c r="L223" i="1"/>
  <c r="L228" i="1"/>
  <c r="L237" i="1"/>
  <c r="L242" i="1"/>
  <c r="L243" i="1"/>
  <c r="L240" i="1"/>
  <c r="L246" i="1"/>
  <c r="L247" i="1"/>
  <c r="L262" i="1"/>
  <c r="L263" i="1"/>
  <c r="L264" i="1"/>
  <c r="L265" i="1"/>
  <c r="L266" i="1"/>
  <c r="L271" i="1"/>
  <c r="L277" i="1"/>
  <c r="L282" i="1"/>
  <c r="L283" i="1"/>
  <c r="L284" i="1"/>
  <c r="L285" i="1"/>
  <c r="L286" i="1"/>
  <c r="L293" i="1"/>
  <c r="L294" i="1"/>
  <c r="L297" i="1"/>
  <c r="L298" i="1"/>
  <c r="L309" i="1"/>
  <c r="L322" i="1"/>
  <c r="L323" i="1"/>
  <c r="L324" i="1"/>
  <c r="L325" i="1"/>
  <c r="L326" i="1"/>
  <c r="L327" i="1"/>
  <c r="L328" i="1"/>
  <c r="L329" i="1"/>
  <c r="L330" i="1"/>
  <c r="L331" i="1"/>
  <c r="L332" i="1"/>
  <c r="L333" i="1"/>
  <c r="L334" i="1"/>
  <c r="L335" i="1"/>
  <c r="L336" i="1"/>
  <c r="L337" i="1"/>
  <c r="I67" i="1"/>
  <c r="L67" i="1"/>
  <c r="I72" i="1"/>
  <c r="J72" i="1"/>
  <c r="I73" i="1"/>
  <c r="J73" i="1"/>
  <c r="I74" i="1"/>
  <c r="J74" i="1"/>
  <c r="I109" i="1"/>
  <c r="J109" i="1"/>
  <c r="I111" i="1"/>
  <c r="J111" i="1"/>
  <c r="I112" i="1"/>
  <c r="J112" i="1"/>
  <c r="I115" i="1"/>
  <c r="J115" i="1"/>
  <c r="I129" i="1"/>
  <c r="J129" i="1"/>
  <c r="I130" i="1"/>
  <c r="J130" i="1"/>
  <c r="I136" i="1"/>
  <c r="J136" i="1"/>
  <c r="I137" i="1"/>
  <c r="J137" i="1"/>
  <c r="I138" i="1"/>
  <c r="J138" i="1"/>
  <c r="I143" i="1"/>
  <c r="J143" i="1"/>
  <c r="I144" i="1"/>
  <c r="J144" i="1"/>
  <c r="I159" i="1"/>
  <c r="J159" i="1"/>
  <c r="I160" i="1"/>
  <c r="J160" i="1"/>
  <c r="I161" i="1"/>
  <c r="J161" i="1"/>
  <c r="I162" i="1"/>
  <c r="J162" i="1"/>
  <c r="I193" i="1"/>
  <c r="J193" i="1"/>
  <c r="I194" i="1"/>
  <c r="J194" i="1"/>
  <c r="I208" i="1"/>
  <c r="J208" i="1"/>
  <c r="I210" i="1"/>
  <c r="J210" i="1"/>
  <c r="I229" i="1"/>
  <c r="J229" i="1"/>
  <c r="I231" i="1"/>
  <c r="J231" i="1"/>
  <c r="I232" i="1"/>
  <c r="J232" i="1"/>
  <c r="I47" i="1"/>
  <c r="J47" i="1"/>
  <c r="I65" i="1"/>
  <c r="J65" i="1"/>
  <c r="I139" i="1"/>
  <c r="J139" i="1"/>
  <c r="I177" i="1"/>
  <c r="J177" i="1"/>
  <c r="I18" i="1"/>
  <c r="J18" i="1"/>
  <c r="I19" i="1"/>
  <c r="J19" i="1"/>
  <c r="I175" i="1"/>
  <c r="J175" i="1"/>
  <c r="I186" i="1"/>
  <c r="J186" i="1"/>
  <c r="I4" i="1"/>
  <c r="J4" i="1"/>
  <c r="I9" i="1"/>
  <c r="J9" i="1"/>
  <c r="I10" i="1"/>
  <c r="J10" i="1"/>
  <c r="I11" i="1"/>
  <c r="J11" i="1"/>
  <c r="I56" i="1"/>
  <c r="J56" i="1"/>
  <c r="I57" i="1"/>
  <c r="J57" i="1"/>
  <c r="I58" i="1"/>
  <c r="J58" i="1"/>
  <c r="I68" i="1"/>
  <c r="J68" i="1"/>
  <c r="I70" i="1"/>
  <c r="J70" i="1"/>
  <c r="I69" i="1"/>
  <c r="J69" i="1"/>
  <c r="I75" i="1"/>
  <c r="J75" i="1"/>
  <c r="I76" i="1"/>
  <c r="J76" i="1"/>
  <c r="I80" i="1"/>
  <c r="J80" i="1"/>
  <c r="I82" i="1"/>
  <c r="J82" i="1"/>
  <c r="I84" i="1"/>
  <c r="J84" i="1"/>
  <c r="I99" i="1"/>
  <c r="J99" i="1"/>
  <c r="I102" i="1"/>
  <c r="J102" i="1"/>
  <c r="I103" i="1"/>
  <c r="J103" i="1"/>
  <c r="I105" i="1"/>
  <c r="J105" i="1"/>
  <c r="I106" i="1"/>
  <c r="J106" i="1"/>
  <c r="I124" i="1"/>
  <c r="J124" i="1"/>
  <c r="I126" i="1"/>
  <c r="J126" i="1"/>
  <c r="I128" i="1"/>
  <c r="J128" i="1"/>
  <c r="I131" i="1"/>
  <c r="J131" i="1"/>
  <c r="I141" i="1"/>
  <c r="J141" i="1"/>
  <c r="I149" i="1"/>
  <c r="J149" i="1"/>
  <c r="I165" i="1"/>
  <c r="J165" i="1"/>
  <c r="I169" i="1"/>
  <c r="J169" i="1"/>
  <c r="I171" i="1"/>
  <c r="J171" i="1"/>
  <c r="I195" i="1"/>
  <c r="J195" i="1"/>
  <c r="I199" i="1"/>
  <c r="J199" i="1"/>
  <c r="I209" i="1"/>
  <c r="J209" i="1"/>
  <c r="I212" i="1"/>
  <c r="J212" i="1"/>
  <c r="I213" i="1"/>
  <c r="J213" i="1"/>
  <c r="I214" i="1"/>
  <c r="J214" i="1"/>
  <c r="I215" i="1"/>
  <c r="J215" i="1"/>
  <c r="I224" i="1"/>
  <c r="J224" i="1"/>
  <c r="I225" i="1"/>
  <c r="J225" i="1"/>
  <c r="I227" i="1"/>
  <c r="J227" i="1"/>
  <c r="I233" i="1"/>
  <c r="J233" i="1"/>
  <c r="I234" i="1"/>
  <c r="J234" i="1"/>
  <c r="I235" i="1"/>
  <c r="J235" i="1"/>
  <c r="I236" i="1"/>
  <c r="J236" i="1"/>
  <c r="I238" i="1"/>
  <c r="J238" i="1"/>
  <c r="I239" i="1"/>
  <c r="J239" i="1"/>
  <c r="I244" i="1"/>
  <c r="J244" i="1"/>
  <c r="I241" i="1"/>
  <c r="J241" i="1"/>
  <c r="I251" i="1"/>
  <c r="J251" i="1"/>
  <c r="I252" i="1"/>
  <c r="J252" i="1"/>
  <c r="I253" i="1"/>
  <c r="J253" i="1"/>
  <c r="I295" i="1"/>
  <c r="J295" i="1"/>
  <c r="I296" i="1"/>
  <c r="J296" i="1"/>
  <c r="I299" i="1"/>
  <c r="J299" i="1"/>
  <c r="I301" i="1"/>
  <c r="J301" i="1"/>
  <c r="I302" i="1"/>
  <c r="J302" i="1"/>
  <c r="I303" i="1"/>
  <c r="J303" i="1"/>
  <c r="I304" i="1"/>
  <c r="J304" i="1"/>
  <c r="I305" i="1"/>
  <c r="J305" i="1"/>
  <c r="I306" i="1"/>
  <c r="J306" i="1"/>
  <c r="I310" i="1"/>
  <c r="J310" i="1"/>
  <c r="I85" i="1"/>
  <c r="J85" i="1"/>
  <c r="I28" i="1"/>
  <c r="J28" i="1"/>
  <c r="I145" i="1"/>
  <c r="J145" i="1"/>
  <c r="I158" i="1"/>
  <c r="J158" i="1"/>
  <c r="I206" i="1"/>
  <c r="J206" i="1"/>
  <c r="I5" i="1"/>
  <c r="J5" i="1"/>
  <c r="I77" i="1"/>
  <c r="J77" i="1"/>
  <c r="I89" i="1"/>
  <c r="J89" i="1"/>
  <c r="I125" i="1"/>
  <c r="J125" i="1"/>
  <c r="I142" i="1"/>
  <c r="J142" i="1"/>
  <c r="I166" i="1"/>
  <c r="J166" i="1"/>
  <c r="I197" i="1"/>
  <c r="J197" i="1"/>
  <c r="I226" i="1"/>
  <c r="J226" i="1"/>
  <c r="I250" i="1"/>
  <c r="J250" i="1"/>
  <c r="I254" i="1"/>
  <c r="J254" i="1"/>
  <c r="I300" i="1"/>
  <c r="J300" i="1"/>
  <c r="I319" i="1"/>
  <c r="J319" i="1"/>
  <c r="I157" i="1"/>
  <c r="J157" i="1"/>
  <c r="I86" i="1"/>
  <c r="J86" i="1"/>
  <c r="I88" i="1"/>
  <c r="J88" i="1"/>
  <c r="I43" i="1"/>
  <c r="J43" i="1"/>
  <c r="I48" i="1"/>
  <c r="J48" i="1"/>
  <c r="I49" i="1"/>
  <c r="J49" i="1"/>
  <c r="I50" i="1"/>
  <c r="J50" i="1"/>
  <c r="I51" i="1"/>
  <c r="J51" i="1"/>
  <c r="I62" i="1"/>
  <c r="J62" i="1"/>
  <c r="I64" i="1"/>
  <c r="J64" i="1"/>
  <c r="I66" i="1"/>
  <c r="J66" i="1"/>
  <c r="I87" i="1"/>
  <c r="J87" i="1"/>
  <c r="I98" i="1"/>
  <c r="J98" i="1"/>
  <c r="I29" i="1"/>
  <c r="J29" i="1"/>
  <c r="I30" i="1"/>
  <c r="J30" i="1"/>
  <c r="I31" i="1"/>
  <c r="J31" i="1"/>
  <c r="I32" i="1"/>
  <c r="J32" i="1"/>
  <c r="I33" i="1"/>
  <c r="J33" i="1"/>
  <c r="I34" i="1"/>
  <c r="J34" i="1"/>
  <c r="I35" i="1"/>
  <c r="J35" i="1"/>
  <c r="I36" i="1"/>
  <c r="J36" i="1"/>
  <c r="I37" i="1"/>
  <c r="J37" i="1"/>
  <c r="I38" i="1"/>
  <c r="J38" i="1"/>
  <c r="I39" i="1"/>
  <c r="J39" i="1"/>
  <c r="I40" i="1"/>
  <c r="J40" i="1"/>
  <c r="I42" i="1"/>
  <c r="J42" i="1"/>
  <c r="I156" i="1"/>
  <c r="J156" i="1"/>
  <c r="I163" i="1"/>
  <c r="J163" i="1"/>
  <c r="I168" i="1"/>
  <c r="J168" i="1"/>
  <c r="I170" i="1"/>
  <c r="J170" i="1"/>
  <c r="I172" i="1"/>
  <c r="J172" i="1"/>
  <c r="I187" i="1"/>
  <c r="J187" i="1"/>
  <c r="I190" i="1"/>
  <c r="J190" i="1"/>
  <c r="I191" i="1"/>
  <c r="J191" i="1"/>
  <c r="I211" i="1"/>
  <c r="J211" i="1"/>
  <c r="I222" i="1"/>
  <c r="J222" i="1"/>
  <c r="I217" i="1"/>
  <c r="J217" i="1"/>
  <c r="I245" i="1"/>
  <c r="J245" i="1"/>
  <c r="I248" i="1"/>
  <c r="J248" i="1"/>
  <c r="I255" i="1"/>
  <c r="J255" i="1"/>
  <c r="I256" i="1"/>
  <c r="J256" i="1"/>
  <c r="I257" i="1"/>
  <c r="J257" i="1"/>
  <c r="I260" i="1"/>
  <c r="J260" i="1"/>
  <c r="I261" i="1"/>
  <c r="J261" i="1"/>
  <c r="I267" i="1"/>
  <c r="J267" i="1"/>
  <c r="I268" i="1"/>
  <c r="J268" i="1"/>
  <c r="I270" i="1"/>
  <c r="J270" i="1"/>
  <c r="I272" i="1"/>
  <c r="J272" i="1"/>
  <c r="I273" i="1"/>
  <c r="J273" i="1"/>
  <c r="I275" i="1"/>
  <c r="J275" i="1"/>
  <c r="I276" i="1"/>
  <c r="J276" i="1"/>
  <c r="I278" i="1"/>
  <c r="J278" i="1"/>
  <c r="I279" i="1"/>
  <c r="J279" i="1"/>
  <c r="I280" i="1"/>
  <c r="J280" i="1"/>
  <c r="I281" i="1"/>
  <c r="J281" i="1"/>
  <c r="I288" i="1"/>
  <c r="J288" i="1"/>
  <c r="I289" i="1"/>
  <c r="J289" i="1"/>
  <c r="I291" i="1"/>
  <c r="J291" i="1"/>
  <c r="I307" i="1"/>
  <c r="J307" i="1"/>
  <c r="I308" i="1"/>
  <c r="J308" i="1"/>
  <c r="I311" i="1"/>
  <c r="J311" i="1"/>
  <c r="I313" i="1"/>
  <c r="J313" i="1"/>
  <c r="I314" i="1"/>
  <c r="J314" i="1"/>
  <c r="I315" i="1"/>
  <c r="J315" i="1"/>
  <c r="I316" i="1"/>
  <c r="J316" i="1"/>
  <c r="I317" i="1"/>
  <c r="J317" i="1"/>
  <c r="I318" i="1"/>
  <c r="J318" i="1"/>
  <c r="I320" i="1"/>
  <c r="J320" i="1"/>
  <c r="I173" i="1"/>
  <c r="J173" i="1"/>
  <c r="I3" i="1"/>
  <c r="J3" i="1"/>
  <c r="I44" i="1"/>
  <c r="J44" i="1"/>
  <c r="I164" i="1"/>
  <c r="J164" i="1"/>
  <c r="I207" i="1"/>
  <c r="J207" i="1"/>
  <c r="I218" i="1"/>
  <c r="J218" i="1"/>
  <c r="I230" i="1"/>
  <c r="J230" i="1"/>
  <c r="I249" i="1"/>
  <c r="J249" i="1"/>
  <c r="I269" i="1"/>
  <c r="J269" i="1"/>
  <c r="I287" i="1"/>
  <c r="J287" i="1"/>
  <c r="I292" i="1"/>
  <c r="J292" i="1"/>
  <c r="I312" i="1"/>
  <c r="J312" i="1"/>
  <c r="I321" i="1"/>
  <c r="J321" i="1"/>
  <c r="I46" i="1"/>
  <c r="J46" i="1"/>
  <c r="I174" i="1"/>
  <c r="J174" i="1"/>
  <c r="I176" i="1"/>
  <c r="J176" i="1"/>
  <c r="I17" i="1"/>
  <c r="J17" i="1"/>
  <c r="I20" i="1"/>
  <c r="J20" i="1"/>
  <c r="I21" i="1"/>
  <c r="J21" i="1"/>
  <c r="I22" i="1"/>
  <c r="J22" i="1"/>
  <c r="I23" i="1"/>
  <c r="J23" i="1"/>
  <c r="I24" i="1"/>
  <c r="J24" i="1"/>
  <c r="I6" i="1"/>
  <c r="J6" i="1"/>
  <c r="I7" i="1"/>
  <c r="J7" i="1"/>
  <c r="I8" i="1"/>
  <c r="J8" i="1"/>
  <c r="I12" i="1"/>
  <c r="J12" i="1"/>
  <c r="I13" i="1"/>
  <c r="J13" i="1"/>
  <c r="I14" i="1"/>
  <c r="J14" i="1"/>
  <c r="I15" i="1"/>
  <c r="J15" i="1"/>
  <c r="I16" i="1"/>
  <c r="J16" i="1"/>
  <c r="I45" i="1"/>
  <c r="J45" i="1"/>
  <c r="I52" i="1"/>
  <c r="J52" i="1"/>
  <c r="I53" i="1"/>
  <c r="J53" i="1"/>
  <c r="I54" i="1"/>
  <c r="J54" i="1"/>
  <c r="I55" i="1"/>
  <c r="J55" i="1"/>
  <c r="I78" i="1"/>
  <c r="J78" i="1"/>
  <c r="I79" i="1"/>
  <c r="J79" i="1"/>
  <c r="I81" i="1"/>
  <c r="J81" i="1"/>
  <c r="I83" i="1"/>
  <c r="J83" i="1"/>
  <c r="I90" i="1"/>
  <c r="J90" i="1"/>
  <c r="I91" i="1"/>
  <c r="J91" i="1"/>
  <c r="I92" i="1"/>
  <c r="J92" i="1"/>
  <c r="I93" i="1"/>
  <c r="J93" i="1"/>
  <c r="I94" i="1"/>
  <c r="J94" i="1"/>
  <c r="I95" i="1"/>
  <c r="J95" i="1"/>
  <c r="I96" i="1"/>
  <c r="J96" i="1"/>
  <c r="I97" i="1"/>
  <c r="J97" i="1"/>
  <c r="I100" i="1"/>
  <c r="J100" i="1"/>
  <c r="I101" i="1"/>
  <c r="J101" i="1"/>
  <c r="I104" i="1"/>
  <c r="J104" i="1"/>
  <c r="I118" i="1"/>
  <c r="J118" i="1"/>
  <c r="I107" i="1"/>
  <c r="J107" i="1"/>
  <c r="I108" i="1"/>
  <c r="J108" i="1"/>
  <c r="I116" i="1"/>
  <c r="J116" i="1"/>
  <c r="I117" i="1"/>
  <c r="J117" i="1"/>
  <c r="I113" i="1"/>
  <c r="J113" i="1"/>
  <c r="I119" i="1"/>
  <c r="J119" i="1"/>
  <c r="I120" i="1"/>
  <c r="J120" i="1"/>
  <c r="I121" i="1"/>
  <c r="J121" i="1"/>
  <c r="I122" i="1"/>
  <c r="J122" i="1"/>
  <c r="I123" i="1"/>
  <c r="J123" i="1"/>
  <c r="I127" i="1"/>
  <c r="J127" i="1"/>
  <c r="I132" i="1"/>
  <c r="J132" i="1"/>
  <c r="I133" i="1"/>
  <c r="J133" i="1"/>
  <c r="I134" i="1"/>
  <c r="J134" i="1"/>
  <c r="I135" i="1"/>
  <c r="J135" i="1"/>
  <c r="I140" i="1"/>
  <c r="J140" i="1"/>
  <c r="I146" i="1"/>
  <c r="J146" i="1"/>
  <c r="I147" i="1"/>
  <c r="J147" i="1"/>
  <c r="I148" i="1"/>
  <c r="J148" i="1"/>
  <c r="I150" i="1"/>
  <c r="J150" i="1"/>
  <c r="I151" i="1"/>
  <c r="J151" i="1"/>
  <c r="I152" i="1"/>
  <c r="J152" i="1"/>
  <c r="I153" i="1"/>
  <c r="J153" i="1"/>
  <c r="I154" i="1"/>
  <c r="J154" i="1"/>
  <c r="I155" i="1"/>
  <c r="J155" i="1"/>
  <c r="I178" i="1"/>
  <c r="J178" i="1"/>
  <c r="I179" i="1"/>
  <c r="J179" i="1"/>
  <c r="I180" i="1"/>
  <c r="J180" i="1"/>
  <c r="I181" i="1"/>
  <c r="J181" i="1"/>
  <c r="I182" i="1"/>
  <c r="J182" i="1"/>
  <c r="I183" i="1"/>
  <c r="J183" i="1"/>
  <c r="I184" i="1"/>
  <c r="J184" i="1"/>
  <c r="I200" i="1"/>
  <c r="J200" i="1"/>
  <c r="I188" i="1"/>
  <c r="J188" i="1"/>
  <c r="I189" i="1"/>
  <c r="J189" i="1"/>
  <c r="I192" i="1"/>
  <c r="J192" i="1"/>
  <c r="I185" i="1"/>
  <c r="J185" i="1"/>
  <c r="I196" i="1"/>
  <c r="J196" i="1"/>
  <c r="I198" i="1"/>
  <c r="J198" i="1"/>
  <c r="I201" i="1"/>
  <c r="J201" i="1"/>
  <c r="I202" i="1"/>
  <c r="J202" i="1"/>
  <c r="I203" i="1"/>
  <c r="J203" i="1"/>
  <c r="I204" i="1"/>
  <c r="J204" i="1"/>
  <c r="I205" i="1"/>
  <c r="J205" i="1"/>
  <c r="I216" i="1"/>
  <c r="J216" i="1"/>
  <c r="I219" i="1"/>
  <c r="J219" i="1"/>
  <c r="I220" i="1"/>
  <c r="J220" i="1"/>
  <c r="I221" i="1"/>
  <c r="J221" i="1"/>
  <c r="I223" i="1"/>
  <c r="J223" i="1"/>
  <c r="I228" i="1"/>
  <c r="J228" i="1"/>
  <c r="I237" i="1"/>
  <c r="J237" i="1"/>
  <c r="I242" i="1"/>
  <c r="J242" i="1"/>
  <c r="I243" i="1"/>
  <c r="J243" i="1"/>
  <c r="I240" i="1"/>
  <c r="J240" i="1"/>
  <c r="I246" i="1"/>
  <c r="J246" i="1"/>
  <c r="I247" i="1"/>
  <c r="J247" i="1"/>
  <c r="I262" i="1"/>
  <c r="J262" i="1"/>
  <c r="I263" i="1"/>
  <c r="J263" i="1"/>
  <c r="I264" i="1"/>
  <c r="J264" i="1"/>
  <c r="I265" i="1"/>
  <c r="J265" i="1"/>
  <c r="I266" i="1"/>
  <c r="J266" i="1"/>
  <c r="I271" i="1"/>
  <c r="J271" i="1"/>
  <c r="I277" i="1"/>
  <c r="J277" i="1"/>
  <c r="I282" i="1"/>
  <c r="J282" i="1"/>
  <c r="I283" i="1"/>
  <c r="J283" i="1"/>
  <c r="I284" i="1"/>
  <c r="J284" i="1"/>
  <c r="I285" i="1"/>
  <c r="J285" i="1"/>
  <c r="I286" i="1"/>
  <c r="J286" i="1"/>
  <c r="I293" i="1"/>
  <c r="J293" i="1"/>
  <c r="I294" i="1"/>
  <c r="J294" i="1"/>
  <c r="I297" i="1"/>
  <c r="J297" i="1"/>
  <c r="I298" i="1"/>
  <c r="J298" i="1"/>
  <c r="I309" i="1"/>
  <c r="J309"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J67" i="1"/>
  <c r="A2" i="7" l="1"/>
  <c r="A1" i="9"/>
  <c r="A14" i="10"/>
  <c r="A13" i="11"/>
  <c r="N185" i="1"/>
  <c r="N196" i="1"/>
  <c r="N198" i="1"/>
  <c r="B185" i="1"/>
  <c r="M185" i="1" s="1"/>
  <c r="B196" i="1"/>
  <c r="M196" i="1" s="1"/>
  <c r="B198" i="1"/>
  <c r="M198" i="1" s="1"/>
  <c r="B201" i="1"/>
  <c r="M201" i="1" s="1"/>
  <c r="N201" i="1"/>
  <c r="N202" i="1"/>
  <c r="B202" i="1"/>
  <c r="M202" i="1" s="1"/>
  <c r="C6" i="9"/>
  <c r="C5" i="9"/>
  <c r="C4" i="9"/>
  <c r="C3" i="9"/>
  <c r="R77" i="2" l="1"/>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42" i="1"/>
  <c r="M42" i="1" s="1"/>
  <c r="N42" i="1"/>
  <c r="B38" i="1"/>
  <c r="M38" i="1" s="1"/>
  <c r="N38" i="1"/>
  <c r="N17" i="1"/>
  <c r="B17" i="1"/>
  <c r="M17" i="1" s="1"/>
  <c r="C19" i="11" l="1"/>
  <c r="B77" i="1"/>
  <c r="M77" i="1" s="1"/>
  <c r="B89" i="1"/>
  <c r="M89" i="1" s="1"/>
  <c r="B125" i="1"/>
  <c r="M125" i="1" s="1"/>
  <c r="B142" i="1"/>
  <c r="M142" i="1" s="1"/>
  <c r="B250" i="1"/>
  <c r="M250" i="1" s="1"/>
  <c r="B254" i="1"/>
  <c r="M254" i="1" s="1"/>
  <c r="B319" i="1"/>
  <c r="M319" i="1" s="1"/>
  <c r="B43" i="1"/>
  <c r="M43" i="1" s="1"/>
  <c r="B48" i="1"/>
  <c r="M48" i="1" s="1"/>
  <c r="B87" i="1"/>
  <c r="M87" i="1" s="1"/>
  <c r="B98" i="1"/>
  <c r="M98" i="1" s="1"/>
  <c r="B168" i="1"/>
  <c r="M168" i="1" s="1"/>
  <c r="B176" i="1"/>
  <c r="M176" i="1" s="1"/>
  <c r="B20" i="1"/>
  <c r="M20" i="1" s="1"/>
  <c r="B23" i="1"/>
  <c r="M23" i="1" s="1"/>
  <c r="B8" i="1"/>
  <c r="M8" i="1" s="1"/>
  <c r="B79" i="1"/>
  <c r="M79" i="1" s="1"/>
  <c r="B93" i="1"/>
  <c r="M93" i="1" s="1"/>
  <c r="B94" i="1"/>
  <c r="M94" i="1" s="1"/>
  <c r="B101" i="1"/>
  <c r="M101" i="1" s="1"/>
  <c r="B104" i="1"/>
  <c r="M104" i="1" s="1"/>
  <c r="B133" i="1"/>
  <c r="M133" i="1" s="1"/>
  <c r="B134" i="1"/>
  <c r="M134" i="1" s="1"/>
  <c r="B135" i="1"/>
  <c r="M135" i="1" s="1"/>
  <c r="B146" i="1"/>
  <c r="M146" i="1" s="1"/>
  <c r="B150" i="1"/>
  <c r="M150" i="1" s="1"/>
  <c r="B183" i="1"/>
  <c r="M183" i="1" s="1"/>
  <c r="B188" i="1"/>
  <c r="M188" i="1" s="1"/>
  <c r="B247" i="1"/>
  <c r="M247" i="1" s="1"/>
  <c r="B2" i="1"/>
  <c r="M2" i="1" s="1"/>
  <c r="B26" i="1"/>
  <c r="M26" i="1" s="1"/>
  <c r="B290" i="1"/>
  <c r="M290" i="1" s="1"/>
  <c r="B347" i="1"/>
  <c r="M347" i="1" s="1"/>
  <c r="B359" i="1"/>
  <c r="M359" i="1" s="1"/>
  <c r="B373" i="1"/>
  <c r="M373" i="1" s="1"/>
  <c r="B374" i="1"/>
  <c r="M374" i="1" s="1"/>
  <c r="B375" i="1"/>
  <c r="M375" i="1" s="1"/>
  <c r="B389" i="1"/>
  <c r="M389" i="1" s="1"/>
  <c r="B399" i="1"/>
  <c r="M399" i="1" s="1"/>
  <c r="B402" i="1"/>
  <c r="M402" i="1" s="1"/>
  <c r="B443" i="1"/>
  <c r="M443" i="1" s="1"/>
  <c r="B489" i="1"/>
  <c r="M489" i="1" s="1"/>
  <c r="B497" i="1"/>
  <c r="M497" i="1" s="1"/>
  <c r="B500" i="1"/>
  <c r="M500" i="1" s="1"/>
  <c r="B502" i="1"/>
  <c r="M502" i="1" s="1"/>
  <c r="B203" i="1"/>
  <c r="M203" i="1" s="1"/>
  <c r="B162" i="1"/>
  <c r="M162" i="1" s="1"/>
  <c r="B95" i="1"/>
  <c r="M95" i="1" s="1"/>
  <c r="B66" i="1"/>
  <c r="M66" i="1" s="1"/>
  <c r="B503" i="1"/>
  <c r="M503" i="1" s="1"/>
  <c r="B263" i="1"/>
  <c r="M263" i="1" s="1"/>
  <c r="P2" i="11"/>
  <c r="P3" i="11"/>
  <c r="P4" i="11"/>
  <c r="P5" i="11"/>
  <c r="P6" i="11"/>
  <c r="P7" i="11"/>
  <c r="P8" i="11"/>
  <c r="P9" i="11"/>
  <c r="N9" i="11" s="1"/>
  <c r="P10" i="11"/>
  <c r="P11" i="11"/>
  <c r="P12" i="11"/>
  <c r="N12" i="11" s="1"/>
  <c r="P13" i="11"/>
  <c r="N13" i="11"/>
  <c r="P1" i="11"/>
  <c r="N382" i="1"/>
  <c r="N369" i="1"/>
  <c r="N380" i="1"/>
  <c r="N385" i="1"/>
  <c r="N387" i="1"/>
  <c r="N438" i="1"/>
  <c r="N439" i="1"/>
  <c r="N372" i="1"/>
  <c r="N504" i="1"/>
  <c r="N505" i="1"/>
  <c r="N506" i="1"/>
  <c r="N509" i="1"/>
  <c r="N6" i="1"/>
  <c r="N235" i="1"/>
  <c r="N62" i="1"/>
  <c r="N68" i="1"/>
  <c r="N75" i="1"/>
  <c r="N80" i="1"/>
  <c r="N306" i="1"/>
  <c r="N491" i="1"/>
  <c r="N194" i="1"/>
  <c r="N193" i="1"/>
  <c r="N208" i="1"/>
  <c r="N210" i="1"/>
  <c r="N229" i="1"/>
  <c r="N19" i="1"/>
  <c r="N175" i="1"/>
  <c r="N30" i="1"/>
  <c r="N36" i="1"/>
  <c r="N190" i="1"/>
  <c r="N222" i="1"/>
  <c r="N261" i="1"/>
  <c r="N267" i="1"/>
  <c r="N268" i="1"/>
  <c r="N270" i="1"/>
  <c r="N273" i="1"/>
  <c r="N272" i="1"/>
  <c r="N275" i="1"/>
  <c r="N276" i="1"/>
  <c r="N278" i="1"/>
  <c r="N279" i="1"/>
  <c r="N280" i="1"/>
  <c r="N281" i="1"/>
  <c r="N288" i="1"/>
  <c r="N311" i="1"/>
  <c r="N313" i="1"/>
  <c r="N314" i="1"/>
  <c r="N3" i="1"/>
  <c r="N44" i="1"/>
  <c r="N164" i="1"/>
  <c r="N22" i="1"/>
  <c r="N24" i="1"/>
  <c r="N321" i="1"/>
  <c r="N12" i="1"/>
  <c r="N13" i="1"/>
  <c r="N174" i="1"/>
  <c r="N14" i="1"/>
  <c r="N16" i="1"/>
  <c r="N15" i="1"/>
  <c r="N45" i="1"/>
  <c r="N52" i="1"/>
  <c r="N53" i="1"/>
  <c r="N54" i="1"/>
  <c r="N153" i="1"/>
  <c r="N184" i="1"/>
  <c r="N200" i="1"/>
  <c r="N204" i="1"/>
  <c r="N237" i="1"/>
  <c r="N265" i="1"/>
  <c r="N264" i="1"/>
  <c r="N266" i="1"/>
  <c r="N309" i="1"/>
  <c r="N322" i="1"/>
  <c r="N323" i="1"/>
  <c r="N325" i="1"/>
  <c r="N324" i="1"/>
  <c r="N326" i="1"/>
  <c r="N327" i="1"/>
  <c r="N328" i="1"/>
  <c r="N329" i="1"/>
  <c r="N333" i="1"/>
  <c r="N41" i="1"/>
  <c r="N59" i="1"/>
  <c r="N60" i="1"/>
  <c r="N61" i="1"/>
  <c r="N63" i="1"/>
  <c r="N71" i="1"/>
  <c r="N339" i="1"/>
  <c r="N340" i="1"/>
  <c r="N341" i="1"/>
  <c r="N342" i="1"/>
  <c r="N343" i="1"/>
  <c r="N344" i="1"/>
  <c r="N345" i="1"/>
  <c r="N346" i="1"/>
  <c r="N350" i="1"/>
  <c r="N352" i="1"/>
  <c r="N351" i="1"/>
  <c r="N353" i="1"/>
  <c r="N354" i="1"/>
  <c r="N355" i="1"/>
  <c r="N356" i="1"/>
  <c r="N357" i="1"/>
  <c r="N358" i="1"/>
  <c r="N363" i="1"/>
  <c r="N364" i="1"/>
  <c r="N365" i="1"/>
  <c r="N362" i="1"/>
  <c r="N392" i="1"/>
  <c r="N395" i="1"/>
  <c r="N396" i="1"/>
  <c r="N410" i="1"/>
  <c r="N417" i="1"/>
  <c r="N418" i="1"/>
  <c r="N419" i="1"/>
  <c r="N420" i="1"/>
  <c r="N421" i="1"/>
  <c r="N422" i="1"/>
  <c r="N423" i="1"/>
  <c r="N429" i="1"/>
  <c r="N432" i="1"/>
  <c r="N433" i="1"/>
  <c r="N434" i="1"/>
  <c r="N435" i="1"/>
  <c r="N436" i="1"/>
  <c r="N64" i="1"/>
  <c r="N130" i="1"/>
  <c r="N76" i="1"/>
  <c r="N99" i="1"/>
  <c r="N105" i="1"/>
  <c r="N124" i="1"/>
  <c r="N171" i="1"/>
  <c r="N199" i="1"/>
  <c r="N209" i="1"/>
  <c r="N451" i="1"/>
  <c r="N467" i="1"/>
  <c r="N471" i="1"/>
  <c r="N474" i="1"/>
  <c r="N475" i="1"/>
  <c r="N481" i="1"/>
  <c r="N482" i="1"/>
  <c r="N483" i="1"/>
  <c r="N486" i="1"/>
  <c r="N487" i="1"/>
  <c r="N490" i="1"/>
  <c r="N495" i="1"/>
  <c r="N479" i="1"/>
  <c r="N501" i="1"/>
  <c r="N129" i="1"/>
  <c r="N213" i="1"/>
  <c r="N140" i="1"/>
  <c r="N170" i="1"/>
  <c r="N179" i="1"/>
  <c r="N109" i="1"/>
  <c r="N84" i="1"/>
  <c r="N102" i="1"/>
  <c r="N103" i="1"/>
  <c r="N106" i="1"/>
  <c r="N126" i="1"/>
  <c r="N128" i="1"/>
  <c r="N131" i="1"/>
  <c r="N141" i="1"/>
  <c r="N149" i="1"/>
  <c r="N165" i="1"/>
  <c r="N169" i="1"/>
  <c r="N195" i="1"/>
  <c r="N214" i="1"/>
  <c r="N215" i="1"/>
  <c r="N241" i="1"/>
  <c r="N251" i="1"/>
  <c r="N295" i="1"/>
  <c r="N303" i="1"/>
  <c r="N493" i="1"/>
  <c r="N137" i="1"/>
  <c r="N160" i="1"/>
  <c r="N225" i="1"/>
  <c r="N310" i="1"/>
  <c r="N240" i="1"/>
  <c r="N447" i="1"/>
  <c r="N457" i="1"/>
  <c r="N87" i="1"/>
  <c r="N172" i="1"/>
  <c r="N20" i="1"/>
  <c r="N489" i="1"/>
  <c r="N500" i="1"/>
  <c r="N139" i="1"/>
  <c r="N33" i="1"/>
  <c r="N223" i="1"/>
  <c r="N28" i="1"/>
  <c r="N9" i="1"/>
  <c r="N402" i="1"/>
  <c r="N401" i="1"/>
  <c r="N292" i="1"/>
  <c r="N287" i="1"/>
  <c r="N312" i="1"/>
  <c r="N91" i="1"/>
  <c r="N122" i="1"/>
  <c r="N123" i="1"/>
  <c r="N259" i="1"/>
  <c r="N400" i="1"/>
  <c r="N304" i="1"/>
  <c r="N510" i="1"/>
  <c r="N57" i="1"/>
  <c r="N360" i="1"/>
  <c r="N231" i="1"/>
  <c r="N232" i="1"/>
  <c r="N197" i="1"/>
  <c r="N226" i="1"/>
  <c r="N249" i="1"/>
  <c r="N78" i="1"/>
  <c r="N55" i="1"/>
  <c r="N221" i="1"/>
  <c r="N294" i="1"/>
  <c r="N424" i="1"/>
  <c r="N136" i="1"/>
  <c r="N248" i="1"/>
  <c r="N11" i="1"/>
  <c r="N203" i="1"/>
  <c r="N162" i="1"/>
  <c r="N32" i="1"/>
  <c r="N118" i="1"/>
  <c r="N95" i="1"/>
  <c r="N86" i="1"/>
  <c r="N205" i="1"/>
  <c r="N216" i="1"/>
  <c r="N110" i="1"/>
  <c r="N376" i="1"/>
  <c r="N464" i="1"/>
  <c r="N477" i="1"/>
  <c r="N176" i="1"/>
  <c r="N79" i="1"/>
  <c r="N92" i="1"/>
  <c r="N94" i="1"/>
  <c r="N183" i="1"/>
  <c r="N188" i="1"/>
  <c r="N2" i="1"/>
  <c r="N290" i="1"/>
  <c r="N359" i="1"/>
  <c r="N373" i="1"/>
  <c r="N379" i="1"/>
  <c r="N394" i="1"/>
  <c r="N445" i="1"/>
  <c r="N498" i="1"/>
  <c r="N66" i="1"/>
  <c r="N47" i="1"/>
  <c r="N177" i="1"/>
  <c r="N157" i="1"/>
  <c r="N31" i="1"/>
  <c r="N289" i="1"/>
  <c r="N307" i="1"/>
  <c r="N315" i="1"/>
  <c r="N318" i="1"/>
  <c r="N320" i="1"/>
  <c r="N207" i="1"/>
  <c r="N269" i="1"/>
  <c r="N83" i="1"/>
  <c r="N97" i="1"/>
  <c r="N107" i="1"/>
  <c r="N116" i="1"/>
  <c r="N117" i="1"/>
  <c r="N108" i="1"/>
  <c r="N220" i="1"/>
  <c r="N219" i="1"/>
  <c r="N242" i="1"/>
  <c r="N271" i="1"/>
  <c r="N282" i="1"/>
  <c r="N332" i="1"/>
  <c r="N258" i="1"/>
  <c r="N366" i="1"/>
  <c r="N384" i="1"/>
  <c r="N408" i="1"/>
  <c r="N425" i="1"/>
  <c r="N430" i="1"/>
  <c r="N82" i="1"/>
  <c r="N212" i="1"/>
  <c r="N302" i="1"/>
  <c r="N127" i="1"/>
  <c r="N192" i="1"/>
  <c r="N283" i="1"/>
  <c r="N405" i="1"/>
  <c r="N437" i="1"/>
  <c r="N4" i="1"/>
  <c r="N145" i="1"/>
  <c r="N163" i="1"/>
  <c r="N334" i="1"/>
  <c r="N337" i="1"/>
  <c r="N397" i="1"/>
  <c r="N72" i="1"/>
  <c r="N112" i="1"/>
  <c r="N143" i="1"/>
  <c r="N159" i="1"/>
  <c r="N56" i="1"/>
  <c r="N233" i="1"/>
  <c r="N238" i="1"/>
  <c r="N305" i="1"/>
  <c r="N463" i="1"/>
  <c r="N478" i="1"/>
  <c r="N488" i="1"/>
  <c r="N465" i="1"/>
  <c r="N168" i="1"/>
  <c r="N119" i="1"/>
  <c r="N206" i="1"/>
  <c r="N98" i="1"/>
  <c r="N29" i="1"/>
  <c r="N211" i="1"/>
  <c r="N256" i="1"/>
  <c r="N257" i="1"/>
  <c r="N411" i="1"/>
  <c r="N367" i="1"/>
  <c r="N224" i="1"/>
  <c r="N158" i="1"/>
  <c r="N51" i="1"/>
  <c r="N156" i="1"/>
  <c r="N178" i="1"/>
  <c r="N180" i="1"/>
  <c r="N246" i="1"/>
  <c r="N449" i="1"/>
  <c r="N453" i="1"/>
  <c r="N454" i="1"/>
  <c r="N466" i="1"/>
  <c r="N468" i="1"/>
  <c r="N470" i="1"/>
  <c r="N285" i="1"/>
  <c r="N301" i="1"/>
  <c r="N161" i="1"/>
  <c r="N186" i="1"/>
  <c r="N58" i="1"/>
  <c r="N69" i="1"/>
  <c r="N252" i="1"/>
  <c r="N296" i="1"/>
  <c r="N299" i="1"/>
  <c r="N37" i="1"/>
  <c r="N147" i="1"/>
  <c r="N154" i="1"/>
  <c r="N377" i="1"/>
  <c r="N388" i="1"/>
  <c r="N448" i="1"/>
  <c r="N450" i="1"/>
  <c r="N456" i="1"/>
  <c r="N459" i="1"/>
  <c r="N460" i="1"/>
  <c r="N461" i="1"/>
  <c r="N469" i="1"/>
  <c r="N472" i="1"/>
  <c r="N473" i="1"/>
  <c r="N370" i="1"/>
  <c r="N371" i="1"/>
  <c r="N511" i="1"/>
  <c r="N512" i="1"/>
  <c r="N513" i="1"/>
  <c r="N515" i="1"/>
  <c r="N516" i="1"/>
  <c r="N517" i="1"/>
  <c r="N518" i="1"/>
  <c r="N519" i="1"/>
  <c r="N521" i="1"/>
  <c r="N522" i="1"/>
  <c r="N523" i="1"/>
  <c r="N524" i="1"/>
  <c r="N525" i="1"/>
  <c r="N528" i="1"/>
  <c r="N529" i="1"/>
  <c r="N530" i="1"/>
  <c r="N531" i="1"/>
  <c r="N532" i="1"/>
  <c r="N533" i="1"/>
  <c r="N534" i="1"/>
  <c r="N535" i="1"/>
  <c r="N536" i="1"/>
  <c r="N539" i="1"/>
  <c r="N540" i="1"/>
  <c r="N541" i="1"/>
  <c r="N542" i="1"/>
  <c r="N543" i="1"/>
  <c r="N544" i="1"/>
  <c r="N545" i="1"/>
  <c r="N546" i="1"/>
  <c r="N547" i="1"/>
  <c r="N548" i="1"/>
  <c r="N551" i="1"/>
  <c r="I552" i="1"/>
  <c r="N552" i="1" s="1"/>
  <c r="I553" i="1"/>
  <c r="N553" i="1" s="1"/>
  <c r="I554" i="1"/>
  <c r="I555" i="1"/>
  <c r="N555" i="1" s="1"/>
  <c r="I556" i="1"/>
  <c r="N556" i="1" s="1"/>
  <c r="I557" i="1"/>
  <c r="N557" i="1" s="1"/>
  <c r="I558" i="1"/>
  <c r="N558" i="1" s="1"/>
  <c r="I559" i="1"/>
  <c r="N559" i="1" s="1"/>
  <c r="I560" i="1"/>
  <c r="N560" i="1" s="1"/>
  <c r="I561" i="1"/>
  <c r="I562" i="1"/>
  <c r="I563" i="1"/>
  <c r="N563" i="1" s="1"/>
  <c r="I564" i="1"/>
  <c r="N564" i="1" s="1"/>
  <c r="I565" i="1"/>
  <c r="N565" i="1" s="1"/>
  <c r="I566" i="1"/>
  <c r="N566" i="1" s="1"/>
  <c r="I567" i="1"/>
  <c r="N567" i="1" s="1"/>
  <c r="I568" i="1"/>
  <c r="N568" i="1" s="1"/>
  <c r="I569" i="1"/>
  <c r="I570" i="1"/>
  <c r="I571" i="1"/>
  <c r="N571" i="1" s="1"/>
  <c r="I572" i="1"/>
  <c r="N572" i="1" s="1"/>
  <c r="I573" i="1"/>
  <c r="I574" i="1"/>
  <c r="I575" i="1"/>
  <c r="N575" i="1" s="1"/>
  <c r="I576" i="1"/>
  <c r="N576" i="1" s="1"/>
  <c r="I577" i="1"/>
  <c r="N577" i="1" s="1"/>
  <c r="I578" i="1"/>
  <c r="N578" i="1" s="1"/>
  <c r="I579" i="1"/>
  <c r="N579" i="1" s="1"/>
  <c r="I580" i="1"/>
  <c r="N580" i="1" s="1"/>
  <c r="I581" i="1"/>
  <c r="N581" i="1" s="1"/>
  <c r="I582" i="1"/>
  <c r="N582" i="1" s="1"/>
  <c r="I583" i="1"/>
  <c r="N583" i="1" s="1"/>
  <c r="I584" i="1"/>
  <c r="N584" i="1" s="1"/>
  <c r="I585" i="1"/>
  <c r="I586" i="1"/>
  <c r="I587" i="1"/>
  <c r="N587" i="1" s="1"/>
  <c r="I588" i="1"/>
  <c r="N588" i="1" s="1"/>
  <c r="I589" i="1"/>
  <c r="N589" i="1" s="1"/>
  <c r="I590" i="1"/>
  <c r="N590" i="1" s="1"/>
  <c r="N90" i="1"/>
  <c r="N113" i="1"/>
  <c r="N349" i="1"/>
  <c r="N497" i="1"/>
  <c r="N245" i="1"/>
  <c r="N7" i="1"/>
  <c r="N120" i="1"/>
  <c r="N444" i="1"/>
  <c r="N8" i="1"/>
  <c r="N81" i="1"/>
  <c r="N121" i="1"/>
  <c r="N502" i="1"/>
  <c r="N503" i="1"/>
  <c r="N152" i="1"/>
  <c r="N182" i="1"/>
  <c r="N499" i="1"/>
  <c r="N39" i="1"/>
  <c r="N338" i="1"/>
  <c r="N368" i="1"/>
  <c r="N101" i="1"/>
  <c r="N104" i="1"/>
  <c r="N393" i="1"/>
  <c r="N228" i="1"/>
  <c r="N262" i="1"/>
  <c r="N114" i="1"/>
  <c r="N255" i="1"/>
  <c r="N277" i="1"/>
  <c r="N65" i="1"/>
  <c r="N191" i="1"/>
  <c r="N18" i="1"/>
  <c r="N217" i="1"/>
  <c r="N485" i="1"/>
  <c r="N50" i="1"/>
  <c r="N34" i="1"/>
  <c r="N452" i="1"/>
  <c r="N73" i="1"/>
  <c r="N347" i="1"/>
  <c r="N25" i="1"/>
  <c r="N138" i="1"/>
  <c r="N144" i="1"/>
  <c r="N35" i="1"/>
  <c r="N274" i="1"/>
  <c r="N386" i="1"/>
  <c r="N27" i="1"/>
  <c r="N383" i="1"/>
  <c r="N428" i="1"/>
  <c r="N10" i="1"/>
  <c r="N291" i="1"/>
  <c r="N227" i="1"/>
  <c r="N263" i="1"/>
  <c r="N316" i="1"/>
  <c r="N317" i="1"/>
  <c r="N375" i="1"/>
  <c r="N234" i="1"/>
  <c r="N239" i="1"/>
  <c r="N374" i="1"/>
  <c r="N244" i="1"/>
  <c r="N173" i="1"/>
  <c r="N455" i="1"/>
  <c r="N409" i="1"/>
  <c r="N462" i="1"/>
  <c r="N247" i="1"/>
  <c r="N218" i="1"/>
  <c r="N230" i="1"/>
  <c r="N46" i="1"/>
  <c r="N426" i="1"/>
  <c r="N427" i="1"/>
  <c r="N431" i="1"/>
  <c r="N507" i="1"/>
  <c r="N378" i="1"/>
  <c r="N236" i="1"/>
  <c r="N40" i="1"/>
  <c r="N331" i="1"/>
  <c r="N492" i="1"/>
  <c r="N26" i="1"/>
  <c r="N496" i="1"/>
  <c r="N253" i="1"/>
  <c r="N70" i="1"/>
  <c r="N115" i="1"/>
  <c r="N308" i="1"/>
  <c r="N21" i="1"/>
  <c r="N85" i="1"/>
  <c r="N398" i="1"/>
  <c r="N286" i="1"/>
  <c r="N298" i="1"/>
  <c r="N96" i="1"/>
  <c r="N100" i="1"/>
  <c r="N5" i="1"/>
  <c r="N93" i="1"/>
  <c r="N399" i="1"/>
  <c r="N414" i="1"/>
  <c r="N446" i="1"/>
  <c r="N67" i="1"/>
  <c r="N441" i="1"/>
  <c r="N260" i="1"/>
  <c r="N403" i="1"/>
  <c r="N74" i="1"/>
  <c r="N476" i="1"/>
  <c r="N389" i="1"/>
  <c r="N243" i="1"/>
  <c r="N508" i="1"/>
  <c r="N111" i="1"/>
  <c r="N330" i="1"/>
  <c r="N381" i="1"/>
  <c r="N293" i="1"/>
  <c r="N297" i="1"/>
  <c r="N77" i="1"/>
  <c r="N89" i="1"/>
  <c r="N125" i="1"/>
  <c r="N142" i="1"/>
  <c r="N166" i="1"/>
  <c r="N250" i="1"/>
  <c r="N254" i="1"/>
  <c r="N300" i="1"/>
  <c r="N319" i="1"/>
  <c r="N43" i="1"/>
  <c r="N48" i="1"/>
  <c r="N132" i="1"/>
  <c r="N133" i="1"/>
  <c r="N134" i="1"/>
  <c r="N135" i="1"/>
  <c r="N146" i="1"/>
  <c r="N150" i="1"/>
  <c r="N181" i="1"/>
  <c r="N404" i="1"/>
  <c r="N406" i="1"/>
  <c r="N407" i="1"/>
  <c r="N412" i="1"/>
  <c r="N413" i="1"/>
  <c r="N415" i="1"/>
  <c r="N442" i="1"/>
  <c r="N443" i="1"/>
  <c r="N189" i="1"/>
  <c r="N335" i="1"/>
  <c r="N284" i="1"/>
  <c r="N390" i="1"/>
  <c r="N88" i="1"/>
  <c r="N416" i="1"/>
  <c r="N458" i="1"/>
  <c r="N49" i="1"/>
  <c r="N187" i="1"/>
  <c r="N151" i="1"/>
  <c r="N336" i="1"/>
  <c r="N167" i="1"/>
  <c r="N348" i="1"/>
  <c r="N361" i="1"/>
  <c r="N440" i="1"/>
  <c r="N391" i="1"/>
  <c r="N23" i="1"/>
  <c r="H3" i="7"/>
  <c r="I4" i="9"/>
  <c r="L129" i="9"/>
  <c r="J129" i="9"/>
  <c r="H130" i="9"/>
  <c r="N14" i="11"/>
  <c r="N15" i="11"/>
  <c r="N16" i="11"/>
  <c r="N17" i="11"/>
  <c r="N18" i="11"/>
  <c r="N19" i="11"/>
  <c r="B169" i="1"/>
  <c r="M169" i="1" s="1"/>
  <c r="B271" i="1"/>
  <c r="M271" i="1" s="1"/>
  <c r="B477" i="1"/>
  <c r="M477" i="1" s="1"/>
  <c r="B259" i="1"/>
  <c r="M259" i="1" s="1"/>
  <c r="B427" i="1"/>
  <c r="M427" i="1" s="1"/>
  <c r="B327" i="1"/>
  <c r="M327" i="1" s="1"/>
  <c r="B382" i="1"/>
  <c r="M382" i="1" s="1"/>
  <c r="B282" i="1"/>
  <c r="M282" i="1" s="1"/>
  <c r="B309" i="1"/>
  <c r="M309" i="1" s="1"/>
  <c r="B328" i="1"/>
  <c r="M328" i="1" s="1"/>
  <c r="B329" i="1"/>
  <c r="M329" i="1" s="1"/>
  <c r="B364" i="1"/>
  <c r="M364" i="1" s="1"/>
  <c r="B298" i="1"/>
  <c r="M298" i="1" s="1"/>
  <c r="B391" i="1"/>
  <c r="M391" i="1" s="1"/>
  <c r="B240" i="1"/>
  <c r="M240" i="1" s="1"/>
  <c r="B160" i="1"/>
  <c r="M160" i="1" s="1"/>
  <c r="B310" i="1"/>
  <c r="M310" i="1" s="1"/>
  <c r="B340" i="1"/>
  <c r="M340" i="1" s="1"/>
  <c r="B357" i="1"/>
  <c r="M357" i="1" s="1"/>
  <c r="B420" i="1"/>
  <c r="M420" i="1" s="1"/>
  <c r="B287" i="1"/>
  <c r="M287" i="1" s="1"/>
  <c r="B353" i="1"/>
  <c r="M353" i="1" s="1"/>
  <c r="B362" i="1"/>
  <c r="M362" i="1" s="1"/>
  <c r="B76" i="1"/>
  <c r="M76" i="1" s="1"/>
  <c r="B10" i="1"/>
  <c r="M10" i="1" s="1"/>
  <c r="B343" i="1"/>
  <c r="M343" i="1" s="1"/>
  <c r="B422" i="1"/>
  <c r="M422" i="1" s="1"/>
  <c r="B210" i="1"/>
  <c r="M210" i="1" s="1"/>
  <c r="B208" i="1"/>
  <c r="M208" i="1" s="1"/>
  <c r="B493" i="1"/>
  <c r="M493" i="1" s="1"/>
  <c r="B137" i="1"/>
  <c r="M137" i="1" s="1"/>
  <c r="B487" i="1"/>
  <c r="M487" i="1" s="1"/>
  <c r="B120" i="1"/>
  <c r="M120" i="1" s="1"/>
  <c r="B491" i="1"/>
  <c r="M491" i="1" s="1"/>
  <c r="B268" i="1"/>
  <c r="M268" i="1" s="1"/>
  <c r="B270" i="1"/>
  <c r="M270" i="1" s="1"/>
  <c r="B272" i="1"/>
  <c r="M272" i="1" s="1"/>
  <c r="B490" i="1"/>
  <c r="M490" i="1" s="1"/>
  <c r="B476" i="1"/>
  <c r="M476" i="1" s="1"/>
  <c r="B308" i="1"/>
  <c r="M308" i="1" s="1"/>
  <c r="B297" i="1"/>
  <c r="M297" i="1" s="1"/>
  <c r="B229" i="1"/>
  <c r="M229" i="1" s="1"/>
  <c r="B234" i="1"/>
  <c r="M234" i="1" s="1"/>
  <c r="B239" i="1"/>
  <c r="M239" i="1" s="1"/>
  <c r="B286" i="1"/>
  <c r="M286" i="1" s="1"/>
  <c r="B167" i="1"/>
  <c r="M167" i="1" s="1"/>
  <c r="B369" i="1"/>
  <c r="M369" i="1" s="1"/>
  <c r="B438" i="1"/>
  <c r="M438" i="1" s="1"/>
  <c r="B13" i="1"/>
  <c r="M13" i="1" s="1"/>
  <c r="B15" i="1"/>
  <c r="M15" i="1" s="1"/>
  <c r="B45" i="1"/>
  <c r="M45" i="1" s="1"/>
  <c r="B153" i="1"/>
  <c r="M153" i="1" s="1"/>
  <c r="B184" i="1"/>
  <c r="M184" i="1" s="1"/>
  <c r="B266" i="1"/>
  <c r="M266" i="1" s="1"/>
  <c r="B220" i="1"/>
  <c r="M220" i="1" s="1"/>
  <c r="B173" i="1"/>
  <c r="M173" i="1" s="1"/>
  <c r="B218" i="1"/>
  <c r="M218" i="1" s="1"/>
  <c r="B46" i="1"/>
  <c r="M46" i="1" s="1"/>
  <c r="B21" i="1"/>
  <c r="M21" i="1" s="1"/>
  <c r="B96" i="1"/>
  <c r="M96" i="1" s="1"/>
  <c r="B378" i="1"/>
  <c r="M378" i="1" s="1"/>
  <c r="B398" i="1"/>
  <c r="M398" i="1" s="1"/>
  <c r="B368" i="1"/>
  <c r="M368" i="1" s="1"/>
  <c r="B74" i="1"/>
  <c r="M74" i="1" s="1"/>
  <c r="B124" i="1"/>
  <c r="M124" i="1" s="1"/>
  <c r="B303" i="1"/>
  <c r="M303" i="1" s="1"/>
  <c r="B33" i="1"/>
  <c r="M33" i="1" s="1"/>
  <c r="B304" i="1"/>
  <c r="M304" i="1" s="1"/>
  <c r="B86" i="1"/>
  <c r="M86" i="1" s="1"/>
  <c r="B110" i="1"/>
  <c r="M110" i="1" s="1"/>
  <c r="B376" i="1"/>
  <c r="M376" i="1" s="1"/>
  <c r="B47" i="1"/>
  <c r="M47" i="1" s="1"/>
  <c r="B157" i="1"/>
  <c r="M157" i="1" s="1"/>
  <c r="B289" i="1"/>
  <c r="M289" i="1" s="1"/>
  <c r="B207" i="1"/>
  <c r="M207" i="1" s="1"/>
  <c r="B83" i="1"/>
  <c r="M83" i="1" s="1"/>
  <c r="B462" i="1"/>
  <c r="M462" i="1" s="1"/>
  <c r="B336" i="1"/>
  <c r="M336" i="1" s="1"/>
  <c r="B274" i="1"/>
  <c r="M274" i="1" s="1"/>
  <c r="B409" i="1"/>
  <c r="M409" i="1" s="1"/>
  <c r="B118" i="1"/>
  <c r="M118" i="1" s="1"/>
  <c r="B269" i="1"/>
  <c r="M269" i="1" s="1"/>
  <c r="B307" i="1"/>
  <c r="M307" i="1" s="1"/>
  <c r="B320" i="1"/>
  <c r="M320" i="1" s="1"/>
  <c r="B85" i="1"/>
  <c r="M85" i="1" s="1"/>
  <c r="B338" i="1"/>
  <c r="M338" i="1" s="1"/>
  <c r="B414" i="1"/>
  <c r="M414" i="1" s="1"/>
  <c r="B193" i="1"/>
  <c r="M193" i="1" s="1"/>
  <c r="B426" i="1"/>
  <c r="M426" i="1" s="1"/>
  <c r="B251" i="1"/>
  <c r="M251" i="1" s="1"/>
  <c r="B65" i="1"/>
  <c r="M65" i="1" s="1"/>
  <c r="B34" i="1"/>
  <c r="M34" i="1" s="1"/>
  <c r="B291" i="1"/>
  <c r="M291" i="1" s="1"/>
  <c r="B261" i="1"/>
  <c r="M261" i="1" s="1"/>
  <c r="B164" i="1"/>
  <c r="M164" i="1" s="1"/>
  <c r="B174" i="1"/>
  <c r="M174" i="1" s="1"/>
  <c r="B358" i="1"/>
  <c r="M358" i="1" s="1"/>
  <c r="B479" i="1"/>
  <c r="M479" i="1" s="1"/>
  <c r="B131" i="1"/>
  <c r="M131" i="1" s="1"/>
  <c r="B333" i="1"/>
  <c r="M333" i="1" s="1"/>
  <c r="B41" i="1"/>
  <c r="M41" i="1" s="1"/>
  <c r="B59" i="1"/>
  <c r="M59" i="1" s="1"/>
  <c r="B60" i="1"/>
  <c r="M60" i="1" s="1"/>
  <c r="B61" i="1"/>
  <c r="M61" i="1" s="1"/>
  <c r="B63" i="1"/>
  <c r="M63" i="1" s="1"/>
  <c r="B71" i="1"/>
  <c r="M71" i="1" s="1"/>
  <c r="B339" i="1"/>
  <c r="M339" i="1" s="1"/>
  <c r="B12" i="1"/>
  <c r="M12" i="1" s="1"/>
  <c r="B27" i="1"/>
  <c r="M27" i="1" s="1"/>
  <c r="B325" i="1"/>
  <c r="M325" i="1" s="1"/>
  <c r="B322" i="1"/>
  <c r="M322" i="1" s="1"/>
  <c r="B323" i="1"/>
  <c r="M323" i="1" s="1"/>
  <c r="B354" i="1"/>
  <c r="M354" i="1" s="1"/>
  <c r="B117" i="1"/>
  <c r="M117" i="1" s="1"/>
  <c r="B35" i="1"/>
  <c r="M35" i="1" s="1"/>
  <c r="B452" i="1"/>
  <c r="M452" i="1" s="1"/>
  <c r="B73" i="1"/>
  <c r="M73" i="1" s="1"/>
  <c r="B144" i="1"/>
  <c r="M144" i="1" s="1"/>
  <c r="B496" i="1"/>
  <c r="M496"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8" i="1"/>
  <c r="M348" i="1" s="1"/>
  <c r="B387" i="1"/>
  <c r="M387" i="1" s="1"/>
  <c r="B9" i="1"/>
  <c r="M9" i="1" s="1"/>
  <c r="B108" i="1"/>
  <c r="M108" i="1" s="1"/>
  <c r="B446" i="1"/>
  <c r="M446" i="1" s="1"/>
  <c r="B508" i="1"/>
  <c r="M508" i="1" s="1"/>
  <c r="B111" i="1"/>
  <c r="M111" i="1" s="1"/>
  <c r="B380" i="1"/>
  <c r="M380" i="1" s="1"/>
  <c r="B351" i="1"/>
  <c r="M351" i="1" s="1"/>
  <c r="B392" i="1"/>
  <c r="M392" i="1" s="1"/>
  <c r="B100" i="1"/>
  <c r="M100" i="1" s="1"/>
  <c r="B18" i="1"/>
  <c r="M18" i="1" s="1"/>
  <c r="B99" i="1"/>
  <c r="M99" i="1" s="1"/>
  <c r="B90" i="1"/>
  <c r="M90" i="1" s="1"/>
  <c r="B121" i="1"/>
  <c r="M121" i="1" s="1"/>
  <c r="B483" i="1"/>
  <c r="M483" i="1" s="1"/>
  <c r="B25" i="1"/>
  <c r="M25" i="1" s="1"/>
  <c r="B172" i="1"/>
  <c r="M172" i="1" s="1"/>
  <c r="B507" i="1"/>
  <c r="M507" i="1" s="1"/>
  <c r="B363" i="1"/>
  <c r="M363" i="1" s="1"/>
  <c r="B331" i="1"/>
  <c r="M331" i="1" s="1"/>
  <c r="B243" i="1"/>
  <c r="M243" i="1" s="1"/>
  <c r="B361" i="1"/>
  <c r="M361" i="1" s="1"/>
  <c r="B11" i="1"/>
  <c r="M11" i="1" s="1"/>
  <c r="B245" i="1"/>
  <c r="M245" i="1" s="1"/>
  <c r="B421" i="1"/>
  <c r="M421" i="1" s="1"/>
  <c r="B318" i="1"/>
  <c r="M318" i="1" s="1"/>
  <c r="B227" i="1"/>
  <c r="M227" i="1" s="1"/>
  <c r="B317" i="1"/>
  <c r="M317" i="1" s="1"/>
  <c r="B253" i="1"/>
  <c r="M253" i="1" s="1"/>
  <c r="B236" i="1"/>
  <c r="M236" i="1" s="1"/>
  <c r="B495" i="1"/>
  <c r="M495" i="1" s="1"/>
  <c r="B431" i="1"/>
  <c r="M431" i="1" s="1"/>
  <c r="B152" i="1"/>
  <c r="M152" i="1" s="1"/>
  <c r="B244" i="1"/>
  <c r="M244" i="1" s="1"/>
  <c r="B455" i="1"/>
  <c r="M455" i="1" s="1"/>
  <c r="B182" i="1"/>
  <c r="M182" i="1" s="1"/>
  <c r="B70" i="1"/>
  <c r="M70" i="1" s="1"/>
  <c r="B115" i="1"/>
  <c r="M115" i="1" s="1"/>
  <c r="B228" i="1"/>
  <c r="M228" i="1" s="1"/>
  <c r="B262" i="1"/>
  <c r="M262" i="1" s="1"/>
  <c r="B75" i="1"/>
  <c r="M75" i="1" s="1"/>
  <c r="B80" i="1"/>
  <c r="M80" i="1" s="1"/>
  <c r="B40" i="1"/>
  <c r="M40" i="1" s="1"/>
  <c r="B30" i="1"/>
  <c r="M30" i="1" s="1"/>
  <c r="B22" i="1"/>
  <c r="M22" i="1" s="1"/>
  <c r="B67" i="1"/>
  <c r="M67" i="1" s="1"/>
  <c r="B24" i="1"/>
  <c r="M24" i="1" s="1"/>
  <c r="B141" i="1"/>
  <c r="M141" i="1" s="1"/>
  <c r="B441" i="1"/>
  <c r="M441" i="1" s="1"/>
  <c r="B341" i="1"/>
  <c r="M341" i="1" s="1"/>
  <c r="B342" i="1"/>
  <c r="M342" i="1" s="1"/>
  <c r="B330" i="1"/>
  <c r="M330" i="1" s="1"/>
  <c r="B381" i="1"/>
  <c r="M381" i="1" s="1"/>
  <c r="B139" i="1"/>
  <c r="M139" i="1" s="1"/>
  <c r="B223" i="1"/>
  <c r="M223" i="1" s="1"/>
  <c r="B28" i="1"/>
  <c r="M28" i="1" s="1"/>
  <c r="B91" i="1"/>
  <c r="M91" i="1" s="1"/>
  <c r="B122" i="1"/>
  <c r="M122" i="1" s="1"/>
  <c r="B32" i="1"/>
  <c r="M32" i="1" s="1"/>
  <c r="B195" i="1"/>
  <c r="M195" i="1" s="1"/>
  <c r="B214" i="1"/>
  <c r="M214" i="1" s="1"/>
  <c r="B447" i="1"/>
  <c r="M447" i="1" s="1"/>
  <c r="B510" i="1"/>
  <c r="M510" i="1" s="1"/>
  <c r="B231" i="1"/>
  <c r="M231" i="1" s="1"/>
  <c r="B129" i="1"/>
  <c r="M129" i="1" s="1"/>
  <c r="B509" i="1"/>
  <c r="M509" i="1" s="1"/>
  <c r="B140" i="1"/>
  <c r="M140" i="1" s="1"/>
  <c r="B451" i="1"/>
  <c r="M451" i="1" s="1"/>
  <c r="B471" i="1"/>
  <c r="M471" i="1" s="1"/>
  <c r="B235" i="1"/>
  <c r="M235" i="1" s="1"/>
  <c r="B279" i="1"/>
  <c r="M279" i="1" s="1"/>
  <c r="B53" i="1"/>
  <c r="M53" i="1" s="1"/>
  <c r="B288" i="1"/>
  <c r="M288" i="1" s="1"/>
  <c r="B475" i="1"/>
  <c r="M475" i="1" s="1"/>
  <c r="B482" i="1"/>
  <c r="M482" i="1" s="1"/>
  <c r="B396" i="1"/>
  <c r="M396" i="1" s="1"/>
  <c r="B199" i="1"/>
  <c r="M199" i="1" s="1"/>
  <c r="B313" i="1"/>
  <c r="M313" i="1" s="1"/>
  <c r="B349" i="1"/>
  <c r="M349" i="1" s="1"/>
  <c r="B293" i="1"/>
  <c r="M293" i="1" s="1"/>
  <c r="B230" i="1"/>
  <c r="M230" i="1" s="1"/>
  <c r="B7" i="1"/>
  <c r="M7" i="1" s="1"/>
  <c r="B444" i="1"/>
  <c r="M444" i="1" s="1"/>
  <c r="B404" i="1"/>
  <c r="M404" i="1" s="1"/>
  <c r="B406" i="1"/>
  <c r="M406" i="1" s="1"/>
  <c r="B19" i="1"/>
  <c r="M19" i="1" s="1"/>
  <c r="B267" i="1"/>
  <c r="M267" i="1" s="1"/>
  <c r="B273" i="1"/>
  <c r="M273" i="1" s="1"/>
  <c r="B407" i="1"/>
  <c r="M407" i="1" s="1"/>
  <c r="B275" i="1"/>
  <c r="M275" i="1" s="1"/>
  <c r="B276" i="1"/>
  <c r="M276" i="1" s="1"/>
  <c r="B281" i="1"/>
  <c r="M281" i="1" s="1"/>
  <c r="B200" i="1"/>
  <c r="M200" i="1" s="1"/>
  <c r="B265" i="1"/>
  <c r="M265" i="1" s="1"/>
  <c r="B264" i="1"/>
  <c r="M264" i="1" s="1"/>
  <c r="B344" i="1"/>
  <c r="M344" i="1" s="1"/>
  <c r="B412" i="1"/>
  <c r="M412" i="1" s="1"/>
  <c r="B345" i="1"/>
  <c r="M345" i="1" s="1"/>
  <c r="B346" i="1"/>
  <c r="M346" i="1" s="1"/>
  <c r="B350" i="1"/>
  <c r="M350" i="1" s="1"/>
  <c r="B365" i="1"/>
  <c r="M365" i="1" s="1"/>
  <c r="B395" i="1"/>
  <c r="M395" i="1" s="1"/>
  <c r="B410" i="1"/>
  <c r="M410" i="1" s="1"/>
  <c r="B417" i="1"/>
  <c r="M417" i="1" s="1"/>
  <c r="B413" i="1"/>
  <c r="M413" i="1" s="1"/>
  <c r="B423" i="1"/>
  <c r="M423" i="1" s="1"/>
  <c r="B429" i="1"/>
  <c r="M429" i="1" s="1"/>
  <c r="B215" i="1"/>
  <c r="M215" i="1" s="1"/>
  <c r="B241" i="1"/>
  <c r="M241" i="1" s="1"/>
  <c r="B415" i="1"/>
  <c r="M415" i="1" s="1"/>
  <c r="B457" i="1"/>
  <c r="M457" i="1" s="1"/>
  <c r="B442" i="1"/>
  <c r="M442" i="1" s="1"/>
  <c r="B194" i="1"/>
  <c r="M194" i="1" s="1"/>
  <c r="B138" i="1"/>
  <c r="M138" i="1" s="1"/>
  <c r="B105" i="1"/>
  <c r="M105" i="1" s="1"/>
  <c r="B439" i="1"/>
  <c r="M439" i="1" s="1"/>
  <c r="B372" i="1"/>
  <c r="M372" i="1" s="1"/>
  <c r="B504" i="1"/>
  <c r="M504" i="1" s="1"/>
  <c r="B505" i="1"/>
  <c r="M505" i="1" s="1"/>
  <c r="B506" i="1"/>
  <c r="M506" i="1" s="1"/>
  <c r="B204" i="1"/>
  <c r="M204" i="1" s="1"/>
  <c r="B213" i="1"/>
  <c r="M213" i="1" s="1"/>
  <c r="B6" i="1"/>
  <c r="M6" i="1" s="1"/>
  <c r="B149" i="1"/>
  <c r="M149" i="1" s="1"/>
  <c r="B467" i="1"/>
  <c r="M467" i="1" s="1"/>
  <c r="B474" i="1"/>
  <c r="M474" i="1" s="1"/>
  <c r="B278" i="1"/>
  <c r="M278" i="1" s="1"/>
  <c r="B280" i="1"/>
  <c r="M280" i="1" s="1"/>
  <c r="B52" i="1"/>
  <c r="M52" i="1" s="1"/>
  <c r="B311" i="1"/>
  <c r="M311" i="1" s="1"/>
  <c r="B481" i="1"/>
  <c r="M481" i="1" s="1"/>
  <c r="B501" i="1"/>
  <c r="M501" i="1" s="1"/>
  <c r="B432" i="1"/>
  <c r="M432" i="1" s="1"/>
  <c r="B209" i="1"/>
  <c r="M209" i="1" s="1"/>
  <c r="B237" i="1"/>
  <c r="M237" i="1" s="1"/>
  <c r="B232" i="1"/>
  <c r="M232" i="1" s="1"/>
  <c r="B197" i="1"/>
  <c r="M197" i="1" s="1"/>
  <c r="B205" i="1"/>
  <c r="M205" i="1" s="1"/>
  <c r="B216" i="1"/>
  <c r="M216" i="1" s="1"/>
  <c r="B379" i="1"/>
  <c r="M379" i="1" s="1"/>
  <c r="B394" i="1"/>
  <c r="M394" i="1" s="1"/>
  <c r="B445" i="1"/>
  <c r="M445" i="1" s="1"/>
  <c r="B498" i="1"/>
  <c r="M498" i="1" s="1"/>
  <c r="B177" i="1"/>
  <c r="M177" i="1" s="1"/>
  <c r="B97" i="1"/>
  <c r="M97" i="1" s="1"/>
  <c r="B107" i="1"/>
  <c r="M107" i="1" s="1"/>
  <c r="B219" i="1"/>
  <c r="M219" i="1" s="1"/>
  <c r="B242" i="1"/>
  <c r="M242" i="1" s="1"/>
  <c r="B332" i="1"/>
  <c r="M332" i="1" s="1"/>
  <c r="B258" i="1"/>
  <c r="M258" i="1" s="1"/>
  <c r="B366" i="1"/>
  <c r="M366" i="1" s="1"/>
  <c r="B384" i="1"/>
  <c r="M384" i="1" s="1"/>
  <c r="B408" i="1"/>
  <c r="M408" i="1" s="1"/>
  <c r="B425" i="1"/>
  <c r="M425" i="1" s="1"/>
  <c r="B430" i="1"/>
  <c r="M430" i="1" s="1"/>
  <c r="B82" i="1"/>
  <c r="M82" i="1" s="1"/>
  <c r="B212" i="1"/>
  <c r="M212" i="1" s="1"/>
  <c r="B54" i="1"/>
  <c r="M54" i="1" s="1"/>
  <c r="B464" i="1"/>
  <c r="M464" i="1" s="1"/>
  <c r="B302" i="1"/>
  <c r="M302" i="1" s="1"/>
  <c r="B217" i="1"/>
  <c r="M217" i="1" s="1"/>
  <c r="B62" i="1"/>
  <c r="M62" i="1" s="1"/>
  <c r="B326" i="1"/>
  <c r="M326" i="1" s="1"/>
  <c r="B324" i="1"/>
  <c r="M324" i="1" s="1"/>
  <c r="B50" i="1"/>
  <c r="M50" i="1" s="1"/>
  <c r="B386" i="1"/>
  <c r="M386" i="1" s="1"/>
  <c r="B113" i="1"/>
  <c r="M113" i="1" s="1"/>
  <c r="B248" i="1"/>
  <c r="M248" i="1" s="1"/>
  <c r="B316" i="1"/>
  <c r="M316" i="1" s="1"/>
  <c r="B277" i="1"/>
  <c r="M277" i="1" s="1"/>
  <c r="B300" i="1"/>
  <c r="M300" i="1" s="1"/>
  <c r="B321" i="1"/>
  <c r="M321" i="1" s="1"/>
  <c r="B424" i="1"/>
  <c r="M424" i="1" s="1"/>
  <c r="B292" i="1"/>
  <c r="M292" i="1" s="1"/>
  <c r="B312" i="1"/>
  <c r="M312" i="1" s="1"/>
  <c r="B360" i="1"/>
  <c r="M360" i="1" s="1"/>
  <c r="B123" i="1"/>
  <c r="M123" i="1" s="1"/>
  <c r="B401" i="1"/>
  <c r="M401" i="1" s="1"/>
  <c r="B485" i="1"/>
  <c r="M485" i="1" s="1"/>
  <c r="B36" i="1"/>
  <c r="M36" i="1" s="1"/>
  <c r="B44" i="1"/>
  <c r="M44" i="1" s="1"/>
  <c r="B68" i="1"/>
  <c r="M68" i="1" s="1"/>
  <c r="B225" i="1"/>
  <c r="M225" i="1" s="1"/>
  <c r="B492" i="1"/>
  <c r="M492" i="1" s="1"/>
  <c r="B16" i="1"/>
  <c r="M16" i="1" s="1"/>
  <c r="B190" i="1"/>
  <c r="M190" i="1" s="1"/>
  <c r="B419" i="1"/>
  <c r="M419" i="1" s="1"/>
  <c r="B222" i="1"/>
  <c r="M222" i="1" s="1"/>
  <c r="B14" i="1"/>
  <c r="M14" i="1" s="1"/>
  <c r="B81" i="1"/>
  <c r="M81" i="1" s="1"/>
  <c r="B383" i="1"/>
  <c r="M383" i="1" s="1"/>
  <c r="B428" i="1"/>
  <c r="M428" i="1" s="1"/>
  <c r="B440" i="1"/>
  <c r="M440" i="1" s="1"/>
  <c r="B306" i="1"/>
  <c r="M306" i="1" s="1"/>
  <c r="B352" i="1"/>
  <c r="M352" i="1" s="1"/>
  <c r="B130" i="1"/>
  <c r="M130" i="1" s="1"/>
  <c r="B64" i="1"/>
  <c r="M64" i="1" s="1"/>
  <c r="B433" i="1"/>
  <c r="M433" i="1" s="1"/>
  <c r="B434" i="1"/>
  <c r="M434" i="1" s="1"/>
  <c r="B435" i="1"/>
  <c r="M435" i="1" s="1"/>
  <c r="B436" i="1"/>
  <c r="M436" i="1" s="1"/>
  <c r="B171" i="1"/>
  <c r="M171" i="1" s="1"/>
  <c r="B295" i="1"/>
  <c r="M295" i="1" s="1"/>
  <c r="B400" i="1"/>
  <c r="M400" i="1" s="1"/>
  <c r="B226" i="1"/>
  <c r="M226" i="1" s="1"/>
  <c r="B136" i="1"/>
  <c r="M136" i="1" s="1"/>
  <c r="B31" i="1"/>
  <c r="M31" i="1" s="1"/>
  <c r="B191" i="1"/>
  <c r="M191" i="1" s="1"/>
  <c r="B39" i="1"/>
  <c r="M39" i="1" s="1"/>
  <c r="B255" i="1"/>
  <c r="M255" i="1" s="1"/>
  <c r="B393" i="1"/>
  <c r="M393" i="1" s="1"/>
  <c r="B499" i="1"/>
  <c r="M499" i="1" s="1"/>
  <c r="B284" i="1"/>
  <c r="M284" i="1" s="1"/>
  <c r="B88" i="1"/>
  <c r="M88" i="1" s="1"/>
  <c r="B187" i="1"/>
  <c r="M187" i="1" s="1"/>
  <c r="B335" i="1"/>
  <c r="M335" i="1" s="1"/>
  <c r="B458" i="1"/>
  <c r="M458" i="1" s="1"/>
  <c r="B151" i="1"/>
  <c r="M151" i="1" s="1"/>
  <c r="B49" i="1"/>
  <c r="M49" i="1" s="1"/>
  <c r="B390" i="1"/>
  <c r="M390" i="1" s="1"/>
  <c r="B416" i="1"/>
  <c r="M416" i="1" s="1"/>
  <c r="B385" i="1"/>
  <c r="M385" i="1" s="1"/>
  <c r="B314" i="1"/>
  <c r="M314" i="1" s="1"/>
  <c r="B3" i="1"/>
  <c r="M3" i="1" s="1"/>
  <c r="B356" i="1"/>
  <c r="M356" i="1" s="1"/>
  <c r="B355" i="1"/>
  <c r="M355" i="1" s="1"/>
  <c r="B418" i="1"/>
  <c r="M418" i="1" s="1"/>
  <c r="B486" i="1"/>
  <c r="M486" i="1" s="1"/>
  <c r="B128" i="1"/>
  <c r="M128" i="1" s="1"/>
  <c r="B102" i="1"/>
  <c r="M102" i="1" s="1"/>
  <c r="B170" i="1"/>
  <c r="M170" i="1" s="1"/>
  <c r="B106" i="1"/>
  <c r="M106" i="1" s="1"/>
  <c r="B179" i="1"/>
  <c r="M179" i="1" s="1"/>
  <c r="B103" i="1"/>
  <c r="M103" i="1" s="1"/>
  <c r="B109" i="1"/>
  <c r="M109" i="1" s="1"/>
  <c r="B84" i="1"/>
  <c r="M84" i="1" s="1"/>
  <c r="B126" i="1"/>
  <c r="M126" i="1" s="1"/>
  <c r="B165" i="1"/>
  <c r="M165" i="1" s="1"/>
  <c r="B57" i="1"/>
  <c r="M57" i="1" s="1"/>
  <c r="B294" i="1"/>
  <c r="M294" i="1" s="1"/>
  <c r="B249" i="1"/>
  <c r="M249" i="1" s="1"/>
  <c r="B221" i="1"/>
  <c r="M221" i="1" s="1"/>
  <c r="B78" i="1"/>
  <c r="M78" i="1" s="1"/>
  <c r="B55" i="1"/>
  <c r="M55" i="1" s="1"/>
  <c r="B92" i="1"/>
  <c r="M92" i="1" s="1"/>
  <c r="B116" i="1"/>
  <c r="M116" i="1" s="1"/>
  <c r="B315" i="1"/>
  <c r="M315" i="1" s="1"/>
  <c r="B175" i="1"/>
  <c r="M175" i="1" s="1"/>
  <c r="B127" i="1"/>
  <c r="M127" i="1" s="1"/>
  <c r="B192" i="1"/>
  <c r="M192" i="1" s="1"/>
  <c r="B283" i="1"/>
  <c r="M283" i="1" s="1"/>
  <c r="B405" i="1"/>
  <c r="M405" i="1" s="1"/>
  <c r="B437" i="1"/>
  <c r="M437" i="1" s="1"/>
  <c r="B4" i="1"/>
  <c r="M4" i="1" s="1"/>
  <c r="B145" i="1"/>
  <c r="M145" i="1" s="1"/>
  <c r="B163" i="1"/>
  <c r="M163" i="1" s="1"/>
  <c r="B334" i="1"/>
  <c r="M334" i="1" s="1"/>
  <c r="B337" i="1"/>
  <c r="M337" i="1" s="1"/>
  <c r="B397" i="1"/>
  <c r="M397" i="1" s="1"/>
  <c r="B72" i="1"/>
  <c r="M72" i="1" s="1"/>
  <c r="B112" i="1"/>
  <c r="M112" i="1" s="1"/>
  <c r="B143" i="1"/>
  <c r="M143" i="1" s="1"/>
  <c r="B159" i="1"/>
  <c r="M159" i="1" s="1"/>
  <c r="B56" i="1"/>
  <c r="M56" i="1" s="1"/>
  <c r="B233" i="1"/>
  <c r="M233" i="1" s="1"/>
  <c r="B238" i="1"/>
  <c r="M238" i="1" s="1"/>
  <c r="B305" i="1"/>
  <c r="M305" i="1" s="1"/>
  <c r="B463" i="1"/>
  <c r="M463" i="1" s="1"/>
  <c r="B478" i="1"/>
  <c r="M478" i="1" s="1"/>
  <c r="B488" i="1"/>
  <c r="M488" i="1" s="1"/>
  <c r="B494" i="1"/>
  <c r="M494" i="1" s="1"/>
  <c r="N494" i="1"/>
  <c r="B465" i="1"/>
  <c r="M465" i="1" s="1"/>
  <c r="B119" i="1"/>
  <c r="M119" i="1" s="1"/>
  <c r="B206" i="1"/>
  <c r="M206" i="1" s="1"/>
  <c r="B29" i="1"/>
  <c r="M29" i="1" s="1"/>
  <c r="B211" i="1"/>
  <c r="M211" i="1" s="1"/>
  <c r="B256" i="1"/>
  <c r="M256" i="1" s="1"/>
  <c r="B257" i="1"/>
  <c r="M257" i="1" s="1"/>
  <c r="B367" i="1"/>
  <c r="M367" i="1" s="1"/>
  <c r="B224" i="1"/>
  <c r="M224" i="1" s="1"/>
  <c r="B158" i="1"/>
  <c r="M158" i="1" s="1"/>
  <c r="B51" i="1"/>
  <c r="M51" i="1" s="1"/>
  <c r="B156" i="1"/>
  <c r="M156" i="1" s="1"/>
  <c r="B178" i="1"/>
  <c r="M178" i="1" s="1"/>
  <c r="B180" i="1"/>
  <c r="M180" i="1" s="1"/>
  <c r="B246" i="1"/>
  <c r="M246" i="1" s="1"/>
  <c r="B449" i="1"/>
  <c r="M449" i="1" s="1"/>
  <c r="B453" i="1"/>
  <c r="M453" i="1" s="1"/>
  <c r="B454" i="1"/>
  <c r="M454" i="1" s="1"/>
  <c r="B466" i="1"/>
  <c r="M466" i="1" s="1"/>
  <c r="B468" i="1"/>
  <c r="M468" i="1" s="1"/>
  <c r="B470" i="1"/>
  <c r="M470" i="1" s="1"/>
  <c r="B285" i="1"/>
  <c r="M285" i="1" s="1"/>
  <c r="B484" i="1"/>
  <c r="M484" i="1" s="1"/>
  <c r="N484" i="1"/>
  <c r="B301" i="1"/>
  <c r="M301" i="1" s="1"/>
  <c r="B161" i="1"/>
  <c r="M161" i="1" s="1"/>
  <c r="B186" i="1"/>
  <c r="M186" i="1" s="1"/>
  <c r="B58" i="1"/>
  <c r="M58" i="1" s="1"/>
  <c r="B69" i="1"/>
  <c r="M69" i="1" s="1"/>
  <c r="B252" i="1"/>
  <c r="M252" i="1" s="1"/>
  <c r="B296" i="1"/>
  <c r="M296" i="1" s="1"/>
  <c r="B299" i="1"/>
  <c r="M299" i="1" s="1"/>
  <c r="B37" i="1"/>
  <c r="M37" i="1" s="1"/>
  <c r="B147" i="1"/>
  <c r="M147" i="1" s="1"/>
  <c r="B154" i="1"/>
  <c r="M154" i="1" s="1"/>
  <c r="B155" i="1"/>
  <c r="M155" i="1" s="1"/>
  <c r="N155" i="1"/>
  <c r="B377" i="1"/>
  <c r="M377" i="1" s="1"/>
  <c r="B388" i="1"/>
  <c r="M388" i="1" s="1"/>
  <c r="B448" i="1"/>
  <c r="M448" i="1" s="1"/>
  <c r="B450" i="1"/>
  <c r="M450" i="1" s="1"/>
  <c r="B456" i="1"/>
  <c r="M456" i="1" s="1"/>
  <c r="B459" i="1"/>
  <c r="M459" i="1" s="1"/>
  <c r="B460" i="1"/>
  <c r="M460" i="1" s="1"/>
  <c r="B461" i="1"/>
  <c r="M461" i="1" s="1"/>
  <c r="B469" i="1"/>
  <c r="M469" i="1" s="1"/>
  <c r="B472" i="1"/>
  <c r="M472" i="1" s="1"/>
  <c r="B473" i="1"/>
  <c r="M473" i="1" s="1"/>
  <c r="B480" i="1"/>
  <c r="M480" i="1" s="1"/>
  <c r="N480" i="1"/>
  <c r="B370" i="1"/>
  <c r="M370" i="1" s="1"/>
  <c r="B371" i="1"/>
  <c r="M371" i="1" s="1"/>
  <c r="B511" i="1"/>
  <c r="M511" i="1" s="1"/>
  <c r="B512" i="1"/>
  <c r="M512" i="1" s="1"/>
  <c r="B513" i="1"/>
  <c r="M513" i="1" s="1"/>
  <c r="B514" i="1"/>
  <c r="M514" i="1" s="1"/>
  <c r="N514" i="1"/>
  <c r="B515" i="1"/>
  <c r="M515" i="1" s="1"/>
  <c r="B516" i="1"/>
  <c r="M516" i="1" s="1"/>
  <c r="B517" i="1"/>
  <c r="M517" i="1" s="1"/>
  <c r="B518" i="1"/>
  <c r="M518" i="1" s="1"/>
  <c r="B519" i="1"/>
  <c r="M519" i="1" s="1"/>
  <c r="B520" i="1"/>
  <c r="M520" i="1" s="1"/>
  <c r="N520" i="1"/>
  <c r="B521" i="1"/>
  <c r="M521" i="1" s="1"/>
  <c r="B522" i="1"/>
  <c r="M522" i="1" s="1"/>
  <c r="B523" i="1"/>
  <c r="M523" i="1" s="1"/>
  <c r="B524" i="1"/>
  <c r="M524" i="1" s="1"/>
  <c r="B525" i="1"/>
  <c r="M525" i="1" s="1"/>
  <c r="B526" i="1"/>
  <c r="M526" i="1" s="1"/>
  <c r="N526" i="1"/>
  <c r="B527" i="1"/>
  <c r="M527" i="1" s="1"/>
  <c r="N527" i="1"/>
  <c r="B528" i="1"/>
  <c r="M528" i="1" s="1"/>
  <c r="B529" i="1"/>
  <c r="M529" i="1" s="1"/>
  <c r="B530" i="1"/>
  <c r="M530" i="1" s="1"/>
  <c r="B531" i="1"/>
  <c r="M531" i="1" s="1"/>
  <c r="B532" i="1"/>
  <c r="M532" i="1" s="1"/>
  <c r="B533" i="1"/>
  <c r="M533" i="1" s="1"/>
  <c r="B534" i="1"/>
  <c r="M534" i="1" s="1"/>
  <c r="B535" i="1"/>
  <c r="M535" i="1" s="1"/>
  <c r="B536" i="1"/>
  <c r="M536" i="1" s="1"/>
  <c r="B537" i="1"/>
  <c r="M537" i="1" s="1"/>
  <c r="N537" i="1"/>
  <c r="B538" i="1"/>
  <c r="M538" i="1" s="1"/>
  <c r="N538" i="1"/>
  <c r="B539" i="1"/>
  <c r="M539" i="1" s="1"/>
  <c r="B540" i="1"/>
  <c r="M540" i="1" s="1"/>
  <c r="B541" i="1"/>
  <c r="M541" i="1" s="1"/>
  <c r="B542" i="1"/>
  <c r="M542" i="1" s="1"/>
  <c r="B543" i="1"/>
  <c r="M543" i="1" s="1"/>
  <c r="B544" i="1"/>
  <c r="M544" i="1" s="1"/>
  <c r="B545" i="1"/>
  <c r="M545" i="1" s="1"/>
  <c r="B546" i="1"/>
  <c r="M546" i="1" s="1"/>
  <c r="B547" i="1"/>
  <c r="M547" i="1" s="1"/>
  <c r="B548" i="1"/>
  <c r="M548" i="1" s="1"/>
  <c r="B549" i="1"/>
  <c r="M549" i="1" s="1"/>
  <c r="N549" i="1"/>
  <c r="B550" i="1"/>
  <c r="M550" i="1" s="1"/>
  <c r="N550" i="1"/>
  <c r="B551" i="1"/>
  <c r="M551" i="1" s="1"/>
  <c r="B552" i="1"/>
  <c r="M552" i="1" s="1"/>
  <c r="B553" i="1"/>
  <c r="M553" i="1" s="1"/>
  <c r="B554" i="1"/>
  <c r="M554" i="1" s="1"/>
  <c r="N554" i="1"/>
  <c r="B555" i="1"/>
  <c r="M555" i="1" s="1"/>
  <c r="B556" i="1"/>
  <c r="M556" i="1" s="1"/>
  <c r="B557" i="1"/>
  <c r="M557" i="1" s="1"/>
  <c r="B558" i="1"/>
  <c r="M558" i="1" s="1"/>
  <c r="B559" i="1"/>
  <c r="M559" i="1" s="1"/>
  <c r="B560" i="1"/>
  <c r="M560" i="1" s="1"/>
  <c r="B561" i="1"/>
  <c r="M561" i="1" s="1"/>
  <c r="N561" i="1"/>
  <c r="B562" i="1"/>
  <c r="M562" i="1" s="1"/>
  <c r="N562" i="1"/>
  <c r="B563" i="1"/>
  <c r="M563" i="1" s="1"/>
  <c r="B564" i="1"/>
  <c r="M564" i="1" s="1"/>
  <c r="B565" i="1"/>
  <c r="M565" i="1" s="1"/>
  <c r="B566" i="1"/>
  <c r="M566" i="1" s="1"/>
  <c r="B567" i="1"/>
  <c r="M567" i="1" s="1"/>
  <c r="B568" i="1"/>
  <c r="M568" i="1" s="1"/>
  <c r="B569" i="1"/>
  <c r="M569" i="1" s="1"/>
  <c r="N569" i="1"/>
  <c r="B570" i="1"/>
  <c r="M570" i="1" s="1"/>
  <c r="N570" i="1"/>
  <c r="B571" i="1"/>
  <c r="M571" i="1" s="1"/>
  <c r="B572" i="1"/>
  <c r="M572" i="1" s="1"/>
  <c r="B573" i="1"/>
  <c r="M573" i="1" s="1"/>
  <c r="N573" i="1"/>
  <c r="B574" i="1"/>
  <c r="M574" i="1" s="1"/>
  <c r="N574" i="1"/>
  <c r="B575" i="1"/>
  <c r="M575" i="1" s="1"/>
  <c r="B576" i="1"/>
  <c r="M576" i="1" s="1"/>
  <c r="B577" i="1"/>
  <c r="M577" i="1" s="1"/>
  <c r="B578" i="1"/>
  <c r="M578" i="1" s="1"/>
  <c r="B579" i="1"/>
  <c r="M579" i="1" s="1"/>
  <c r="B580" i="1"/>
  <c r="M580" i="1" s="1"/>
  <c r="B581" i="1"/>
  <c r="M581" i="1" s="1"/>
  <c r="B582" i="1"/>
  <c r="M582" i="1" s="1"/>
  <c r="B583" i="1"/>
  <c r="M583" i="1" s="1"/>
  <c r="B584" i="1"/>
  <c r="M584" i="1" s="1"/>
  <c r="B585" i="1"/>
  <c r="M585" i="1" s="1"/>
  <c r="N585" i="1"/>
  <c r="B586" i="1"/>
  <c r="M586" i="1" s="1"/>
  <c r="N586" i="1"/>
  <c r="B587" i="1"/>
  <c r="M587" i="1" s="1"/>
  <c r="B588" i="1"/>
  <c r="M588" i="1" s="1"/>
  <c r="B589" i="1"/>
  <c r="M589" i="1" s="1"/>
  <c r="B590" i="1"/>
  <c r="M590" i="1" s="1"/>
  <c r="B591" i="1"/>
  <c r="M591" i="1" s="1"/>
  <c r="N591" i="1"/>
  <c r="B592" i="1"/>
  <c r="M592" i="1" s="1"/>
  <c r="N592" i="1"/>
  <c r="B593" i="1"/>
  <c r="M593" i="1" s="1"/>
  <c r="N593" i="1"/>
  <c r="B594" i="1"/>
  <c r="M594" i="1" s="1"/>
  <c r="N594" i="1"/>
  <c r="B595" i="1"/>
  <c r="M595" i="1" s="1"/>
  <c r="N595" i="1"/>
  <c r="B596" i="1"/>
  <c r="M596" i="1" s="1"/>
  <c r="N596" i="1"/>
  <c r="B597" i="1"/>
  <c r="M597" i="1" s="1"/>
  <c r="N597" i="1"/>
  <c r="B598" i="1"/>
  <c r="M598" i="1" s="1"/>
  <c r="N598" i="1"/>
  <c r="B599" i="1"/>
  <c r="M599" i="1" s="1"/>
  <c r="N599" i="1"/>
  <c r="B600" i="1"/>
  <c r="M600" i="1" s="1"/>
  <c r="N600" i="1"/>
  <c r="B601" i="1"/>
  <c r="M601" i="1" s="1"/>
  <c r="N601" i="1"/>
  <c r="B602" i="1"/>
  <c r="M602" i="1" s="1"/>
  <c r="N602" i="1"/>
  <c r="B603" i="1"/>
  <c r="M603" i="1" s="1"/>
  <c r="N603" i="1"/>
  <c r="B604" i="1"/>
  <c r="M604" i="1" s="1"/>
  <c r="N604" i="1"/>
  <c r="B605" i="1"/>
  <c r="M605" i="1" s="1"/>
  <c r="N605" i="1"/>
  <c r="B606" i="1"/>
  <c r="M606" i="1" s="1"/>
  <c r="N606" i="1"/>
  <c r="B607" i="1"/>
  <c r="M607" i="1" s="1"/>
  <c r="N607" i="1"/>
  <c r="B608" i="1"/>
  <c r="M608" i="1" s="1"/>
  <c r="N608" i="1"/>
  <c r="B609" i="1"/>
  <c r="M609" i="1" s="1"/>
  <c r="N609" i="1"/>
  <c r="B610" i="1"/>
  <c r="M610" i="1" s="1"/>
  <c r="N610" i="1"/>
  <c r="B611" i="1"/>
  <c r="M611" i="1" s="1"/>
  <c r="N611" i="1"/>
  <c r="B612" i="1"/>
  <c r="M612" i="1" s="1"/>
  <c r="N612" i="1"/>
  <c r="B613" i="1"/>
  <c r="M613" i="1" s="1"/>
  <c r="N613" i="1"/>
  <c r="B614" i="1"/>
  <c r="M614" i="1" s="1"/>
  <c r="N614" i="1"/>
  <c r="B615" i="1"/>
  <c r="M615" i="1" s="1"/>
  <c r="N615" i="1"/>
  <c r="B616" i="1"/>
  <c r="M616" i="1" s="1"/>
  <c r="N616" i="1"/>
  <c r="B617" i="1"/>
  <c r="M617" i="1" s="1"/>
  <c r="N617" i="1"/>
  <c r="B618" i="1"/>
  <c r="M618" i="1" s="1"/>
  <c r="N618" i="1"/>
  <c r="B619" i="1"/>
  <c r="M619" i="1" s="1"/>
  <c r="N619" i="1"/>
  <c r="B620" i="1"/>
  <c r="M620" i="1" s="1"/>
  <c r="N620" i="1"/>
  <c r="B621" i="1"/>
  <c r="M621" i="1" s="1"/>
  <c r="N621" i="1"/>
  <c r="B622" i="1"/>
  <c r="M622" i="1" s="1"/>
  <c r="N622" i="1"/>
  <c r="B623" i="1"/>
  <c r="M623" i="1" s="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I3" i="9"/>
  <c r="B1" i="4"/>
  <c r="B3" i="6"/>
  <c r="B4" i="6"/>
  <c r="H2" i="7"/>
  <c r="N148" i="1"/>
  <c r="I33" i="9" l="1"/>
  <c r="C18" i="10"/>
  <c r="A1" i="10"/>
  <c r="B5" i="1"/>
  <c r="M5" i="1" s="1"/>
  <c r="B411" i="1"/>
  <c r="M411" i="1" s="1"/>
  <c r="B5" i="6"/>
  <c r="B403" i="1"/>
  <c r="M403" i="1" s="1"/>
  <c r="B189" i="1"/>
  <c r="M189" i="1" s="1"/>
  <c r="B166" i="1"/>
  <c r="M166" i="1" s="1"/>
  <c r="B132" i="1"/>
  <c r="M132" i="1" s="1"/>
  <c r="B114" i="1"/>
  <c r="M114" i="1" s="1"/>
  <c r="B148" i="1"/>
  <c r="M148" i="1" s="1"/>
  <c r="B181" i="1"/>
  <c r="M181" i="1" s="1"/>
  <c r="B260" i="1"/>
  <c r="M260" i="1" s="1"/>
  <c r="B3" i="4"/>
  <c r="J78" i="4" s="1"/>
  <c r="B2" i="4"/>
  <c r="I24" i="9"/>
  <c r="I30" i="9"/>
  <c r="I25" i="9"/>
  <c r="I34" i="9"/>
  <c r="I28" i="9"/>
  <c r="I26" i="9"/>
  <c r="I27" i="9"/>
  <c r="I29" i="9"/>
  <c r="I21" i="9"/>
  <c r="I32" i="9"/>
  <c r="I18" i="9"/>
  <c r="I31" i="9"/>
  <c r="I20" i="9"/>
  <c r="I22" i="9"/>
  <c r="I19" i="9"/>
  <c r="I17" i="9"/>
  <c r="I23" i="9"/>
  <c r="C12" i="9"/>
  <c r="C12" i="6" s="1"/>
  <c r="C10" i="9"/>
  <c r="C13" i="9"/>
  <c r="L39" i="9"/>
  <c r="L38" i="9"/>
  <c r="C14" i="9"/>
  <c r="C11" i="9"/>
  <c r="A1" i="11" l="1"/>
  <c r="C23" i="4"/>
  <c r="A17" i="4"/>
  <c r="K17" i="4" s="1"/>
  <c r="A12" i="4"/>
  <c r="M13" i="4" s="1"/>
  <c r="A46" i="4"/>
  <c r="M47" i="4" s="1"/>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C13" i="6"/>
  <c r="C10" i="6"/>
  <c r="K40" i="9"/>
  <c r="L41" i="9"/>
  <c r="L43" i="9"/>
  <c r="L46" i="9" s="1"/>
  <c r="K45" i="9"/>
  <c r="B43" i="9" s="1"/>
  <c r="C11" i="6"/>
  <c r="K12" i="4" l="1"/>
  <c r="J12" i="4" s="1"/>
  <c r="I15" i="4"/>
  <c r="I22" i="4"/>
  <c r="I29" i="4"/>
  <c r="F65" i="9"/>
  <c r="I24" i="4"/>
  <c r="D76" i="9" s="1"/>
  <c r="J76" i="9" s="1"/>
  <c r="F80" i="9"/>
  <c r="I40" i="4"/>
  <c r="I28" i="4"/>
  <c r="I20" i="4"/>
  <c r="I19" i="4"/>
  <c r="D71" i="9" s="1"/>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I34" i="4"/>
  <c r="F91" i="9"/>
  <c r="I26" i="4"/>
  <c r="I39" i="4"/>
  <c r="I21" i="4"/>
  <c r="D73" i="9" s="1"/>
  <c r="I33" i="4"/>
  <c r="D85" i="9" s="1"/>
  <c r="E85" i="9" s="1"/>
  <c r="I31" i="4"/>
  <c r="D83" i="9" s="1"/>
  <c r="E83" i="9" s="1"/>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L80" i="9"/>
  <c r="M80" i="9" s="1"/>
  <c r="K66" i="4"/>
  <c r="M67" i="4"/>
  <c r="C122" i="9"/>
  <c r="I122" i="9"/>
  <c r="L122" i="9"/>
  <c r="M122" i="9" s="1"/>
  <c r="F122" i="9"/>
  <c r="E122" i="9"/>
  <c r="D122" i="9"/>
  <c r="F125" i="9"/>
  <c r="D125" i="9"/>
  <c r="I125" i="9"/>
  <c r="C125" i="9"/>
  <c r="E125" i="9"/>
  <c r="L125" i="9"/>
  <c r="M125" i="9" s="1"/>
  <c r="L82" i="9"/>
  <c r="M82" i="9" s="1"/>
  <c r="F82" i="9"/>
  <c r="D82" i="9"/>
  <c r="C82" i="9"/>
  <c r="C109" i="9"/>
  <c r="I109" i="9"/>
  <c r="L109" i="9"/>
  <c r="M109" i="9" s="1"/>
  <c r="D109" i="9"/>
  <c r="E109" i="9"/>
  <c r="F109" i="9"/>
  <c r="C70" i="9"/>
  <c r="D70" i="9"/>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0" i="9" l="1"/>
  <c r="E82" i="9"/>
  <c r="E79" i="9"/>
  <c r="E80" i="9"/>
  <c r="D86" i="9"/>
  <c r="J86" i="9" s="1"/>
  <c r="E74" i="9"/>
  <c r="E75" i="9"/>
  <c r="E76" i="9"/>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<sst xmlns="http://schemas.openxmlformats.org/spreadsheetml/2006/main" count="4264" uniqueCount="1927">
  <si>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</si>
  <si>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</si>
  <si>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</si>
  <si>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</si>
  <si>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</si>
  <si>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</si>
  <si>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</si>
  <si>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</si>
  <si>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</si>
  <si>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</si>
  <si>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</si>
  <si>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</si>
  <si>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</si>
  <si>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</si>
  <si>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</si>
  <si>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</si>
  <si>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</si>
  <si>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</si>
  <si>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</si>
  <si>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</si>
  <si>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</si>
  <si>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</si>
  <si>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</si>
  <si>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</si>
  <si>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</si>
  <si>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</si>
  <si>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</si>
  <si>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</si>
  <si>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</si>
  <si>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</si>
  <si>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</si>
  <si>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</si>
  <si>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</si>
  <si>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</si>
  <si>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</si>
  <si>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</si>
  <si>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</si>
  <si>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</si>
  <si>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</si>
  <si>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</si>
  <si>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</si>
  <si>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</si>
  <si>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</si>
  <si>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</si>
  <si>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</si>
  <si>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</si>
  <si>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</si>
  <si>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</si>
  <si>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</si>
  <si>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</si>
  <si>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</si>
  <si>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</si>
  <si>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</si>
  <si>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</si>
  <si>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</si>
  <si>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</si>
  <si>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</si>
  <si>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</si>
  <si>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</si>
  <si>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</si>
  <si>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</si>
  <si>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</si>
  <si>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</si>
  <si>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</si>
  <si>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DF 24</t>
  </si>
  <si>
    <t>náklady na ubytovanie 10 športovcov + 1 tréner</t>
  </si>
  <si>
    <t>Chata Breznovčan</t>
  </si>
  <si>
    <t>3020</t>
  </si>
  <si>
    <t>grafické práce na výrobe loga podujatia</t>
  </si>
  <si>
    <t>Anna Malá - PROMOTION, s.r.o.</t>
  </si>
  <si>
    <t>100002352</t>
  </si>
  <si>
    <t xml:space="preserve">cestovné - vlak - Bratislava - Brezno, 16 osôb </t>
  </si>
  <si>
    <t>Ján Rýchly</t>
  </si>
  <si>
    <t>DF 26</t>
  </si>
  <si>
    <t>stravovanie 20 osôb</t>
  </si>
  <si>
    <t>Reštaurácia "U vodníka", Brezno</t>
  </si>
  <si>
    <t>DF 29</t>
  </si>
  <si>
    <t>prenájom plavárne</t>
  </si>
  <si>
    <t>STARZ, Bratislava</t>
  </si>
  <si>
    <t>DF 30</t>
  </si>
  <si>
    <t>nákup športového oblečenia - 15 ks</t>
  </si>
  <si>
    <t>Adidas, Brezno</t>
  </si>
  <si>
    <t>3252514</t>
  </si>
  <si>
    <t>nákup leteniek - 6 ks</t>
  </si>
  <si>
    <t>Czech Airlines</t>
  </si>
  <si>
    <t>materiálové zabezpečenie pretekov - nákup 4 pušiek</t>
  </si>
  <si>
    <t>Puškárstvo - Ernest Bezaj, Malinovo</t>
  </si>
  <si>
    <t>DF 32</t>
  </si>
  <si>
    <t>občerstvenie - 6 osôb</t>
  </si>
  <si>
    <t>Messing Catering, s.r.o., Rovinka</t>
  </si>
  <si>
    <t>DF 33</t>
  </si>
  <si>
    <t>ubytovanie - 2 osoby</t>
  </si>
  <si>
    <t>Jozef Karát - privát, Šaľa</t>
  </si>
  <si>
    <t>DF50</t>
  </si>
  <si>
    <t>prenájom miestnosti</t>
  </si>
  <si>
    <t>Double Tree Hotel, Bratislava</t>
  </si>
  <si>
    <t>999</t>
  </si>
  <si>
    <t>Železničná spoločnosť, a.s., Slovensko</t>
  </si>
  <si>
    <t>258963</t>
  </si>
  <si>
    <t>vecné ceny - poháre 3 ks</t>
  </si>
  <si>
    <t>Victory sport, s.r.o.</t>
  </si>
  <si>
    <t>256</t>
  </si>
  <si>
    <t>20</t>
  </si>
  <si>
    <t>DZS OPTIMUS, s.r.o.</t>
  </si>
  <si>
    <t>P1/V/316</t>
  </si>
  <si>
    <t>osoba 1, osoba 4 - 7</t>
  </si>
  <si>
    <t>258</t>
  </si>
  <si>
    <t>doplnky výživy - 21 športovcov</t>
  </si>
  <si>
    <t>Lekáreň Kozia, Bratislava</t>
  </si>
  <si>
    <t>oprava športtesteru</t>
  </si>
  <si>
    <t>TOP TREND Patrik Valo</t>
  </si>
  <si>
    <t>Uniqa poisťovňa, a.s.</t>
  </si>
  <si>
    <t>OMV, s.r.o.</t>
  </si>
  <si>
    <t>32</t>
  </si>
  <si>
    <t>poštovné</t>
  </si>
  <si>
    <t>Slovenská pošta, a.s.</t>
  </si>
  <si>
    <t>3</t>
  </si>
  <si>
    <t>Slovenské združenie telesnej kultúry</t>
  </si>
  <si>
    <t>P1/V/259</t>
  </si>
  <si>
    <t>20123698752</t>
  </si>
  <si>
    <t>SPORTMEDICAL s.r.o., Bratislava</t>
  </si>
  <si>
    <t>40010</t>
  </si>
  <si>
    <t>nákup materiálu - reprezentačná vlajka 1 ks</t>
  </si>
  <si>
    <t>ADAT, s.r.o.</t>
  </si>
  <si>
    <t>Prestige catering, s.r.o.</t>
  </si>
  <si>
    <t>DF500</t>
  </si>
  <si>
    <t>prenájom plavárne, 4 dráhy, 8 hodín</t>
  </si>
  <si>
    <t>Mesto Žilina</t>
  </si>
  <si>
    <t>14</t>
  </si>
  <si>
    <t>Boris Dubaj - živnostník</t>
  </si>
  <si>
    <t>bankové poplatky</t>
  </si>
  <si>
    <t>SLSP, a.s.</t>
  </si>
  <si>
    <t>980</t>
  </si>
  <si>
    <t>Internationale Asociation .....</t>
  </si>
  <si>
    <t>5</t>
  </si>
  <si>
    <t>Konfederácia športových zväzov</t>
  </si>
  <si>
    <t>78954787</t>
  </si>
  <si>
    <t>e-Net, s.r.o.</t>
  </si>
  <si>
    <t>FD52</t>
  </si>
  <si>
    <t>Slovak telekom, a.s.</t>
  </si>
  <si>
    <t>V1-12</t>
  </si>
  <si>
    <t>Slovnaft, a.s. Bratislava</t>
  </si>
  <si>
    <t>25</t>
  </si>
  <si>
    <t>358</t>
  </si>
  <si>
    <t>Ondrej Pado - živnostník</t>
  </si>
  <si>
    <t>26985235</t>
  </si>
  <si>
    <t>oprava služobného motorového vozidla, BA 222 AA</t>
  </si>
  <si>
    <t>Prvý autoservis, Bratislava</t>
  </si>
  <si>
    <t>P1/V/309</t>
  </si>
  <si>
    <t>PP46130119</t>
  </si>
  <si>
    <t>lekárske vyšetrenie - 10 športovcov</t>
  </si>
  <si>
    <t>Alpha medical a.s.</t>
  </si>
  <si>
    <t>laboratórne vyšetrenie</t>
  </si>
  <si>
    <t>Nemocnica s poliklinikou, Prešov</t>
  </si>
  <si>
    <t>Dušan Otčenáš - Martek Sport</t>
  </si>
  <si>
    <t>ID258</t>
  </si>
  <si>
    <t>športová výstroj - tenisové rakety - 7 ks</t>
  </si>
  <si>
    <t>Sportissimo, Bratislava</t>
  </si>
  <si>
    <t>b - Sergej Bubka</t>
  </si>
  <si>
    <t xml:space="preserve">Peter Konrád </t>
  </si>
  <si>
    <t>regenerácia</t>
  </si>
  <si>
    <t>369</t>
  </si>
  <si>
    <t>Národné tenisové centrum, a.s.</t>
  </si>
  <si>
    <t>25412</t>
  </si>
  <si>
    <t>doplnky výživy</t>
  </si>
  <si>
    <t>Sunpharma, s.r.o.</t>
  </si>
  <si>
    <t>nákup mikrobusu, EVČ BA 111 SS (faktúra doložená v prílohe vyúčtovania)</t>
  </si>
  <si>
    <t>AUDI centrum, s.r.o.</t>
  </si>
  <si>
    <t>36/14</t>
  </si>
  <si>
    <t>rekonštrukcia športovej haly v Čadci - opláštenie tribúny, výmena sedadiel, rekonštrukcia šatní a sociálnych zariadení (faktúra doložená v prílohe vyúčtovania)</t>
  </si>
  <si>
    <t>Rekostav, s.r.o., Čadca</t>
  </si>
  <si>
    <t>ID082</t>
  </si>
  <si>
    <t>555</t>
  </si>
  <si>
    <t>Autodoprava Charvát, Veľké Bielice</t>
  </si>
  <si>
    <t>ID100</t>
  </si>
  <si>
    <t>444</t>
  </si>
  <si>
    <t>Ján Rýchly, prezident zväzu</t>
  </si>
  <si>
    <t>FA213090</t>
  </si>
  <si>
    <t>1300072</t>
  </si>
  <si>
    <t xml:space="preserve">potlač 4 ks športových dresov </t>
  </si>
  <si>
    <t>RES Promotion, s.r.o., Košice 1</t>
  </si>
  <si>
    <t>DF2555</t>
  </si>
  <si>
    <t>Fyziopraktik, s.r.o.</t>
  </si>
  <si>
    <t>PZ5</t>
  </si>
  <si>
    <t>Henrich Madaj - živnostník</t>
  </si>
  <si>
    <t>254</t>
  </si>
  <si>
    <t>Materiálové vybavenie športovcov CTM Žilina, náhradné súčiastky na bicykel</t>
  </si>
  <si>
    <t>Bottico, s.r.o. Otrokovice</t>
  </si>
  <si>
    <t>141</t>
  </si>
  <si>
    <t>regenerácia športovcov CTM Bobot, 30 hodín</t>
  </si>
  <si>
    <t>Slovenské liečebné kúpele Rajecké Teplice, a.s.</t>
  </si>
  <si>
    <t>ID221</t>
  </si>
  <si>
    <t>Ubytovňa Nádej, Bardejov</t>
  </si>
  <si>
    <t>760998</t>
  </si>
  <si>
    <t>Peter Novák</t>
  </si>
  <si>
    <t>760852</t>
  </si>
  <si>
    <t xml:space="preserve">odmena trénerovi mládeže </t>
  </si>
  <si>
    <t>Miroslav Hurban</t>
  </si>
  <si>
    <t>tlač diplomov A4 547 ks</t>
  </si>
  <si>
    <t>Mouton, s.r.o. Žilina</t>
  </si>
  <si>
    <t>36</t>
  </si>
  <si>
    <t xml:space="preserve">technické a organizačné zabezpečenie súťaže - úprava pretekárskej dráhy, stavba pódia, organizácia záverečného ceremoniálu, moderovanie </t>
  </si>
  <si>
    <t>Dušan Tesár - Select Managering, s.r.o.</t>
  </si>
  <si>
    <t>nákup športového vybavenia - 20 ks lôpt</t>
  </si>
  <si>
    <t>Sport, s.r.o. Poprad</t>
  </si>
  <si>
    <t>56/C</t>
  </si>
  <si>
    <t>OMV, s.r.o., Bratislava</t>
  </si>
  <si>
    <t>952</t>
  </si>
  <si>
    <t>športový materiál - bedmintonové rakety, košíky</t>
  </si>
  <si>
    <t xml:space="preserve">Funny sport, s.r.o., Prešov </t>
  </si>
  <si>
    <t>zdravotné služby</t>
  </si>
  <si>
    <t>V582/14</t>
  </si>
  <si>
    <t>materiál na obnovu značkovania - okres Poprad - farby, štetce, stĺpiky</t>
  </si>
  <si>
    <t>Color, s.r.o., Poprad</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</si>
  <si>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</si>
  <si>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</si>
  <si>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</si>
  <si>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</si>
  <si>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</si>
  <si>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</si>
  <si>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</si>
  <si>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</si>
  <si>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</si>
  <si>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</si>
  <si>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</si>
  <si>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</si>
  <si>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</si>
  <si>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</si>
  <si>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</si>
  <si>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</si>
  <si>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</si>
  <si>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</si>
  <si>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</si>
  <si>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</si>
  <si>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</si>
  <si>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</si>
  <si>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</si>
  <si>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</si>
  <si>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</si>
  <si>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</si>
  <si>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</si>
  <si>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</si>
  <si>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</si>
  <si>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</si>
  <si>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</si>
  <si>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</si>
  <si>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</si>
  <si>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</si>
  <si>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</si>
  <si>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</si>
  <si>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</si>
  <si>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</si>
  <si>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</si>
  <si>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</si>
  <si>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</si>
  <si>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</si>
  <si>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</si>
  <si>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</si>
  <si>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</si>
  <si>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</si>
  <si>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</si>
  <si>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</si>
  <si>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</si>
  <si>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</si>
  <si>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</si>
  <si>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</si>
  <si>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</si>
  <si>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</si>
  <si>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</si>
  <si>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</si>
  <si>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</si>
  <si>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</si>
  <si>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</si>
  <si>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</si>
  <si>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</si>
  <si>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</si>
  <si>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</si>
  <si>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</si>
  <si>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</si>
  <si>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</si>
  <si>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</si>
  <si>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</si>
  <si>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</si>
  <si>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</si>
  <si>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</si>
  <si>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</si>
  <si>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</si>
  <si>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</si>
  <si>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</si>
  <si>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</si>
  <si>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</si>
  <si>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</si>
  <si>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</si>
  <si>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</si>
  <si>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</si>
  <si>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</si>
  <si>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</si>
  <si>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</si>
  <si>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</si>
  <si>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</si>
  <si>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</si>
  <si>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</si>
  <si>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</si>
  <si>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</si>
  <si>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</si>
  <si>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</si>
  <si>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</si>
  <si>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</si>
  <si>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</si>
  <si>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</si>
  <si>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</si>
  <si>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</si>
  <si>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</si>
  <si>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</si>
  <si>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</si>
  <si>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</si>
  <si>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</si>
  <si>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</si>
  <si>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</si>
  <si>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</si>
  <si>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</si>
  <si>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</si>
  <si>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</si>
  <si>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</si>
  <si>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</si>
  <si>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</si>
  <si>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</si>
  <si>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</si>
  <si>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</si>
  <si>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</si>
  <si>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</si>
  <si>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</si>
  <si>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</si>
  <si>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</si>
  <si>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</si>
  <si>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</si>
  <si>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</si>
  <si>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</si>
  <si>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</si>
  <si>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</si>
  <si>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</si>
  <si>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</si>
  <si>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</si>
  <si>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</si>
  <si>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</si>
  <si>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</si>
  <si>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</si>
  <si>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</si>
  <si>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</si>
  <si>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</si>
  <si>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</si>
  <si>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</si>
  <si>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</si>
  <si>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</si>
  <si>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</si>
  <si>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</si>
  <si>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</si>
  <si>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</si>
  <si>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</si>
  <si>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</si>
  <si>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</si>
  <si>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</si>
  <si>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</si>
  <si>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</si>
  <si>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</si>
  <si>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</si>
  <si>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</si>
  <si>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</si>
  <si>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</si>
  <si>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</si>
  <si>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</si>
  <si>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</si>
  <si>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</si>
  <si>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</si>
  <si>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</si>
  <si>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</si>
  <si>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</si>
  <si>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</si>
  <si>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</si>
  <si>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</si>
  <si>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</si>
  <si>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</si>
  <si>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</si>
  <si>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</si>
  <si>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</si>
  <si>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</si>
  <si>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</si>
  <si>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</si>
  <si>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</si>
  <si>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</si>
  <si>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</si>
  <si>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</si>
  <si>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</si>
  <si>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</si>
  <si>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</si>
  <si>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</si>
  <si>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</si>
  <si>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</si>
  <si>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</si>
  <si>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</si>
  <si>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</si>
  <si>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</si>
  <si>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</si>
  <si>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</si>
  <si>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</si>
  <si>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</si>
  <si>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</si>
  <si>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</si>
  <si>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</si>
  <si>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</si>
  <si>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</si>
  <si>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</si>
  <si>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</si>
  <si>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</si>
  <si>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</si>
  <si>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</si>
  <si>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</si>
  <si>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</si>
  <si>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</si>
  <si>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</si>
  <si>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</si>
  <si>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</si>
  <si>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</si>
  <si>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</si>
  <si>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</si>
  <si>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</si>
  <si>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</si>
  <si>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</si>
  <si>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</si>
  <si>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</si>
  <si>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</si>
  <si>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</si>
  <si>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</si>
  <si>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</si>
  <si>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</si>
  <si>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</si>
  <si>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</si>
  <si>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</si>
  <si>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</si>
  <si>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</si>
  <si>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</si>
  <si>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</si>
  <si>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</si>
  <si>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</si>
  <si>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</si>
  <si>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</si>
  <si>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</si>
  <si>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</si>
  <si>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</si>
  <si>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</si>
  <si>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</si>
  <si>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</si>
  <si>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</si>
  <si>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</si>
  <si>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</si>
  <si>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</si>
  <si>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</si>
  <si>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</si>
  <si>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</si>
  <si>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</si>
  <si>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</si>
  <si>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</si>
  <si>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</si>
  <si>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</si>
  <si>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</si>
  <si>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</si>
  <si>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</si>
  <si>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</si>
  <si>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</si>
  <si>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</si>
  <si>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</si>
  <si>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</si>
  <si>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</si>
  <si>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</si>
  <si>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</si>
  <si>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</si>
  <si>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</si>
  <si>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</si>
  <si>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</si>
  <si>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</si>
  <si>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</si>
  <si>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</si>
  <si>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</si>
  <si>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</si>
  <si>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</si>
  <si>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</si>
  <si>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</si>
  <si>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</si>
  <si>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</si>
  <si>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</si>
  <si>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</si>
  <si>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</si>
  <si>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</si>
  <si>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</si>
  <si>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</si>
  <si>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</si>
  <si>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</si>
  <si>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</si>
  <si>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</si>
  <si>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</si>
  <si>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</si>
  <si>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</si>
  <si>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</si>
  <si>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</si>
  <si>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</si>
  <si>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</si>
  <si>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</si>
  <si>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</si>
  <si>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</si>
  <si>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</si>
  <si>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</si>
  <si>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</si>
  <si>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</si>
  <si>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</si>
  <si>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</si>
  <si>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</si>
  <si>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</si>
  <si>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</si>
  <si>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</si>
  <si>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</si>
  <si>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</si>
  <si>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</si>
  <si>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</si>
  <si>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</si>
  <si>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</si>
  <si>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</si>
  <si>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</si>
  <si>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</si>
  <si>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</si>
  <si>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</si>
  <si>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</si>
  <si>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</si>
  <si>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</si>
  <si>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</si>
  <si>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</si>
  <si>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</si>
  <si>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</si>
  <si>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</si>
  <si>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</si>
  <si>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</si>
  <si>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</si>
  <si>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</si>
  <si>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</si>
  <si>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</si>
  <si>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</si>
  <si>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</si>
  <si>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</si>
  <si>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</si>
  <si>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</si>
  <si>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</si>
  <si>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</si>
  <si>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</si>
  <si>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</si>
  <si>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</si>
  <si>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</si>
  <si>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</si>
  <si>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</si>
  <si>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</si>
  <si>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</si>
  <si>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</si>
  <si>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</si>
  <si>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</si>
  <si>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</si>
  <si>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</si>
  <si>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</si>
  <si>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</si>
  <si>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</si>
  <si>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</si>
  <si>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</si>
  <si>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</si>
  <si>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</si>
  <si>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</si>
  <si>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</si>
  <si>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</si>
  <si>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</si>
  <si>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</si>
  <si>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</si>
  <si>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</si>
  <si>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</si>
  <si>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</si>
  <si>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</si>
  <si>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</si>
  <si>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</si>
  <si>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</si>
  <si>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</si>
  <si>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</si>
  <si>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</si>
  <si>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</si>
  <si>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</si>
  <si>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</si>
  <si>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</si>
  <si>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</si>
  <si>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</si>
  <si>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</si>
  <si>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</si>
  <si>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</si>
  <si>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</si>
  <si>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</si>
  <si>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</si>
  <si>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</si>
  <si>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</si>
  <si>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</si>
  <si>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</si>
  <si>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</si>
  <si>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</si>
  <si>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</si>
  <si>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</si>
  <si>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</si>
  <si>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</si>
  <si>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</si>
  <si>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</si>
  <si>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</si>
  <si>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</si>
  <si>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</si>
  <si>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</si>
  <si>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</si>
  <si>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</si>
  <si>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</si>
  <si>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</si>
  <si>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</si>
  <si>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</si>
  <si>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</si>
  <si>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</si>
  <si>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</si>
  <si>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</si>
  <si>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</si>
  <si>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</si>
  <si>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</si>
  <si>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</si>
  <si>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</si>
  <si>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</si>
  <si>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</si>
  <si>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</si>
  <si>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</si>
  <si>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</si>
  <si>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</si>
  <si>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</si>
  <si>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</si>
  <si>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</si>
  <si>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</si>
  <si>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</si>
  <si>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</si>
  <si>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</si>
  <si>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</si>
  <si>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</si>
  <si>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</si>
  <si>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</si>
  <si>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</si>
  <si>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</si>
  <si>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</si>
  <si>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</si>
  <si>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</si>
  <si>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</si>
  <si>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</si>
  <si>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</si>
  <si>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</si>
  <si>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</si>
  <si>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</si>
  <si>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</si>
  <si>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</si>
  <si>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</si>
  <si>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</si>
  <si>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</si>
  <si>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</si>
  <si>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</si>
  <si>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</si>
  <si>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</si>
  <si>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</si>
  <si>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</si>
  <si>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</si>
  <si>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</si>
  <si>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</si>
  <si>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</si>
  <si>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</si>
  <si>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</si>
  <si>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</si>
  <si>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</si>
  <si>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</si>
  <si>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</si>
  <si>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</si>
  <si>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</si>
  <si>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</si>
  <si>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</si>
  <si>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</si>
  <si>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</si>
  <si>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</si>
  <si>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</si>
  <si>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</si>
  <si>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</si>
  <si>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</si>
  <si>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</si>
  <si>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SK97 0200 0000 0017 8584 7256</t>
  </si>
  <si>
    <t>31791981</t>
  </si>
  <si>
    <t>SLOVENSKÝ ZÁPASNÍCKY ZVÄZ</t>
  </si>
  <si>
    <t>www.slovenskezapasenie.sk</t>
  </si>
  <si>
    <t>szz@zapasenie.sk</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</si>
  <si>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</si>
  <si>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</si>
  <si>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</si>
  <si>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</si>
  <si>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</si>
  <si>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</si>
  <si>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</si>
  <si>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</si>
  <si>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</si>
  <si>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</si>
  <si>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</si>
  <si>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</si>
  <si>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</si>
  <si>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</si>
  <si>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</si>
  <si>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</si>
  <si>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</si>
  <si>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</si>
  <si>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</si>
  <si>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</si>
  <si>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</si>
  <si>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</si>
  <si>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</si>
  <si>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</si>
  <si>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</si>
  <si>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</si>
  <si>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</si>
  <si>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</si>
  <si>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</si>
  <si>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</si>
  <si>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</si>
  <si>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</si>
  <si>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</si>
  <si>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</si>
  <si>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</si>
  <si>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</si>
  <si>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</si>
  <si>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</si>
  <si>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</si>
  <si>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</si>
  <si>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</si>
  <si>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</si>
  <si>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</si>
  <si>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</si>
  <si>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</si>
  <si>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</si>
  <si>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</si>
  <si>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</si>
  <si>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</si>
  <si>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</si>
  <si>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</si>
  <si>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</si>
  <si>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</si>
  <si>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</si>
  <si>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</si>
  <si>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</si>
  <si>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</si>
  <si>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</si>
  <si>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</si>
  <si>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</si>
  <si>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</si>
  <si>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</si>
  <si>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</si>
  <si>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</si>
  <si>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</si>
  <si>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</si>
  <si>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</si>
  <si>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</si>
  <si>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</si>
  <si>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</si>
  <si>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</si>
  <si>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</si>
  <si>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</si>
  <si>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</si>
  <si>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</si>
  <si>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</si>
  <si>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</si>
  <si>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</si>
  <si>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</si>
  <si>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</si>
  <si>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</si>
  <si>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</si>
  <si>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</si>
  <si>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</si>
  <si>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</si>
  <si>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</si>
  <si>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</si>
  <si>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</si>
  <si>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</si>
  <si>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</si>
  <si>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</si>
  <si>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</si>
  <si>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</si>
  <si>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</si>
  <si>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</si>
  <si>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</si>
  <si>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</si>
  <si>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</si>
  <si>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</si>
  <si>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</si>
  <si>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</si>
  <si>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</si>
  <si>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</si>
  <si>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</si>
  <si>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</si>
  <si>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</si>
  <si>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</si>
  <si>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</si>
  <si>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</si>
  <si>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</si>
  <si>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</si>
  <si>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</si>
  <si>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</si>
  <si>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</si>
  <si>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www.mushing.sk</t>
  </si>
  <si>
    <t>Igor Pribula</t>
  </si>
  <si>
    <t>SK61 5600 0000 0012 2522 5002</t>
  </si>
  <si>
    <t>31871526</t>
  </si>
  <si>
    <t>Slovenský zväz rybolovnej techniky</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</si>
  <si>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</si>
  <si>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</si>
  <si>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</si>
  <si>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</si>
  <si>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</si>
  <si>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</si>
  <si>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</si>
  <si>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</si>
  <si>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</si>
  <si>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</si>
  <si>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</si>
  <si>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</si>
  <si>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</si>
  <si>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</si>
  <si>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</si>
  <si>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</si>
  <si>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</si>
  <si>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</si>
  <si>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</si>
  <si>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</si>
  <si>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</si>
  <si>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</si>
  <si>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</si>
  <si>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</si>
  <si>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</si>
  <si>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</si>
  <si>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</si>
  <si>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</si>
  <si>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</si>
  <si>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</si>
  <si>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</si>
  <si>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</si>
  <si>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</si>
  <si>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</si>
  <si>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</si>
  <si>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</si>
  <si>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</si>
  <si>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</si>
  <si>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</si>
  <si>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</si>
  <si>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</si>
  <si>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</si>
  <si>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</si>
  <si>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</si>
  <si>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</si>
  <si>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</si>
  <si>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</si>
  <si>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</si>
  <si>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</si>
  <si>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</si>
  <si>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</si>
  <si>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</si>
  <si>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</si>
  <si>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</si>
  <si>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</si>
  <si>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</si>
  <si>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</si>
  <si>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</si>
  <si>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</si>
  <si>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</si>
  <si>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</si>
  <si>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</si>
  <si>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</si>
  <si>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</si>
  <si>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</si>
  <si>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</si>
  <si>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</si>
  <si>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</si>
  <si>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</si>
  <si>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</si>
  <si>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</si>
  <si>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</si>
  <si>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</si>
  <si>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</si>
  <si>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</si>
  <si>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</si>
  <si>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</si>
  <si>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</si>
  <si>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</si>
  <si>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</si>
  <si>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</si>
  <si>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</si>
  <si>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</si>
  <si>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</si>
  <si>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</si>
  <si>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</si>
  <si>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</si>
  <si>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</si>
  <si>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</si>
  <si>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</si>
  <si>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</si>
  <si>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</si>
  <si>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</si>
  <si>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</si>
  <si>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</si>
  <si>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</si>
  <si>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</si>
  <si>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</si>
  <si>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</si>
  <si>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</si>
  <si>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</si>
  <si>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</si>
  <si>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</si>
  <si>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</si>
  <si>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</si>
  <si>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</si>
  <si>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</si>
  <si>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</si>
  <si>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</si>
  <si>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</si>
  <si>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</si>
  <si>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</si>
  <si>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</si>
  <si>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</si>
  <si>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</si>
  <si>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</si>
  <si>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</si>
  <si>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</si>
  <si>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</si>
  <si>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</si>
  <si>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</si>
  <si>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</si>
  <si>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</si>
  <si>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</si>
  <si>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</si>
  <si>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</si>
  <si>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</si>
  <si>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</si>
  <si>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</si>
  <si>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</si>
  <si>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</si>
  <si>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</si>
  <si>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</si>
  <si>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</si>
  <si>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</si>
  <si>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</si>
  <si>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</si>
  <si>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</si>
  <si>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</si>
  <si>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</si>
  <si>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</si>
  <si>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</si>
  <si>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</si>
  <si>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</si>
  <si>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</si>
  <si>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</si>
  <si>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</si>
  <si>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</si>
  <si>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</si>
  <si>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</si>
  <si>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</si>
  <si>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</si>
  <si>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</si>
  <si>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</si>
  <si>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</si>
  <si>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</si>
  <si>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</si>
  <si>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</si>
  <si>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</si>
  <si>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</si>
  <si>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</si>
  <si>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</si>
  <si>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</si>
  <si>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</si>
  <si>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</si>
  <si>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</si>
  <si>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</si>
  <si>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</si>
  <si>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</si>
  <si>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</si>
  <si>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</si>
  <si>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</si>
  <si>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</si>
  <si>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</si>
  <si>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</si>
  <si>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</si>
  <si>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</si>
  <si>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</si>
  <si>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</si>
  <si>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</si>
  <si>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</si>
  <si>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</si>
  <si>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</si>
  <si>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</si>
  <si>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</si>
  <si>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</si>
  <si>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</si>
  <si>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</si>
  <si>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</si>
  <si>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</si>
  <si>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</si>
  <si>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</si>
  <si>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</si>
  <si>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</si>
  <si>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</si>
  <si>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</si>
  <si>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</si>
  <si>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</si>
  <si>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</si>
  <si>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</si>
  <si>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</si>
  <si>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</si>
  <si>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</si>
  <si>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</si>
  <si>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</si>
  <si>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</si>
  <si>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</si>
  <si>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</si>
  <si>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</si>
  <si>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</si>
  <si>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</si>
  <si>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</si>
  <si>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</si>
  <si>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</si>
  <si>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</si>
  <si>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</si>
  <si>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</si>
  <si>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</si>
  <si>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</si>
  <si>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</si>
  <si>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</si>
  <si>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</si>
  <si>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</si>
  <si>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</si>
  <si>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</si>
  <si>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</si>
  <si>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</si>
  <si>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</si>
  <si>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</si>
  <si>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</si>
  <si>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</si>
  <si>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</si>
  <si>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</si>
  <si>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</si>
  <si>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</si>
  <si>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</si>
  <si>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</si>
  <si>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</si>
  <si>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</si>
  <si>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</si>
  <si>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</si>
  <si>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</si>
  <si>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</si>
  <si>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</si>
  <si>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</si>
  <si>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</si>
  <si>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</si>
  <si>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</si>
  <si>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</si>
  <si>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</si>
  <si>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</si>
  <si>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</si>
  <si>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</si>
  <si>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</si>
  <si>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</si>
  <si>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</si>
  <si>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</si>
  <si>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</si>
  <si>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</si>
  <si>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</si>
  <si>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</si>
  <si>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</si>
  <si>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</si>
  <si>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</si>
  <si>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</si>
  <si>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</si>
  <si>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</si>
  <si>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</si>
  <si>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</si>
  <si>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</si>
  <si>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</si>
  <si>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</si>
  <si>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</si>
  <si>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</si>
  <si>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</si>
  <si>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</si>
  <si>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</si>
  <si>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</si>
  <si>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</si>
  <si>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</si>
  <si>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</si>
  <si>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</si>
  <si>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</si>
  <si>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</si>
  <si>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</si>
  <si>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</si>
  <si>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</si>
  <si>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</si>
  <si>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</si>
  <si>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</si>
  <si>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</si>
  <si>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</si>
  <si>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</si>
  <si>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</si>
  <si>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</si>
  <si>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</si>
  <si>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</si>
  <si>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</si>
  <si>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</si>
  <si>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</si>
  <si>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</si>
  <si>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</si>
  <si>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</si>
  <si>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</si>
  <si>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</si>
  <si>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</si>
  <si>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</si>
  <si>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</si>
  <si>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</si>
  <si>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</si>
  <si>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</si>
  <si>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</si>
  <si>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</si>
  <si>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</si>
  <si>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</si>
  <si>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</si>
  <si>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</si>
  <si>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</si>
  <si>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</si>
  <si>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</si>
  <si>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</si>
  <si>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</si>
  <si>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</si>
  <si>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</si>
  <si>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</si>
  <si>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</si>
  <si>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</si>
  <si>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</si>
  <si>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</si>
  <si>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</si>
  <si>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</si>
  <si>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</si>
  <si>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</si>
  <si>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</si>
  <si>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</si>
  <si>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</si>
  <si>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</si>
  <si>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</si>
  <si>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</si>
  <si>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</si>
  <si>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</si>
  <si>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</si>
  <si>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</si>
  <si>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</si>
  <si>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</si>
  <si>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</si>
  <si>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</si>
  <si>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</si>
  <si>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</si>
  <si>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</si>
  <si>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</si>
  <si>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</si>
  <si>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</si>
  <si>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</si>
  <si>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</si>
  <si>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</si>
  <si>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</si>
  <si>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</si>
  <si>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</si>
  <si>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</si>
  <si>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</si>
  <si>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</si>
  <si>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</si>
  <si>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</si>
  <si>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</si>
  <si>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</si>
  <si>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</si>
  <si>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</si>
  <si>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</si>
  <si>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</si>
  <si>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</si>
  <si>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</si>
  <si>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</si>
  <si>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</si>
  <si>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</si>
  <si>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</si>
  <si>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</si>
  <si>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</si>
  <si>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</si>
  <si>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</si>
  <si>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</si>
  <si>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</si>
  <si>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</si>
  <si>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</si>
  <si>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</si>
  <si>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</si>
  <si>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</si>
  <si>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</si>
  <si>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</si>
  <si>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</si>
  <si>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</si>
  <si>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</si>
  <si>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</si>
  <si>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</si>
  <si>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</si>
  <si>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</si>
  <si>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</si>
  <si>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</si>
  <si>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</si>
  <si>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</si>
  <si>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</si>
  <si>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</si>
  <si>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</si>
  <si>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</si>
  <si>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</si>
  <si>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</si>
  <si>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</si>
  <si>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</si>
  <si>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</si>
  <si>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</si>
  <si>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</si>
  <si>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</si>
  <si>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</si>
  <si>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</si>
  <si>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</si>
  <si>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</si>
  <si>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</si>
  <si>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</si>
  <si>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</si>
  <si>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</si>
  <si>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</si>
  <si>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</si>
  <si>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</si>
  <si>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</si>
  <si>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</si>
  <si>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</si>
  <si>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</si>
  <si>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</si>
  <si>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</si>
  <si>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</si>
  <si>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</si>
  <si>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</si>
  <si>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</si>
  <si>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</si>
  <si>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</si>
  <si>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</si>
  <si>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</si>
  <si>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</si>
  <si>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t>42254388</t>
  </si>
  <si>
    <t>Deaflympijský výbor Slovenska</t>
  </si>
  <si>
    <t>Kýčerského 7</t>
  </si>
  <si>
    <t>www.deaflympic.sk</t>
  </si>
  <si>
    <t>office@deaflympic.sk</t>
  </si>
  <si>
    <t>Peter Birka</t>
  </si>
  <si>
    <t>Milena Fabšičová</t>
  </si>
  <si>
    <t>SK30 1100 0000 0029 2988 5740</t>
  </si>
  <si>
    <t>Lucia Čermáková</t>
  </si>
  <si>
    <t>Martin Lukáč; Miroslav Poliak</t>
  </si>
  <si>
    <t>421903187087; 421903200136</t>
  </si>
  <si>
    <t>Pavel Ižarik; Alexandra Filipová</t>
  </si>
  <si>
    <t>421902901640; 421911011900</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</si>
  <si>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</si>
  <si>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</si>
  <si>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</si>
  <si>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</si>
  <si>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</si>
  <si>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</si>
  <si>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</si>
  <si>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</si>
  <si>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</si>
  <si>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</si>
  <si>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</si>
  <si>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31745661</t>
  </si>
  <si>
    <t>Slovenský paralympijský výbor</t>
  </si>
  <si>
    <t>Benediktiho 5</t>
  </si>
  <si>
    <t>www.spv.sk</t>
  </si>
  <si>
    <t>spcoffice@spv.sk</t>
  </si>
  <si>
    <t>Ján Riapoš</t>
  </si>
  <si>
    <t>Ján Riapoš; Maroš Čambal</t>
  </si>
  <si>
    <t>421905788436; 421257789713</t>
  </si>
  <si>
    <t>SK62 8120 0000 0014 1226 2060</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</si>
  <si>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</si>
  <si>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</si>
  <si>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</si>
  <si>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</si>
  <si>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</si>
  <si>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</si>
  <si>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</si>
  <si>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</si>
  <si>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</si>
  <si>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</si>
  <si>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</si>
  <si>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</si>
  <si>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</si>
  <si>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</si>
  <si>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</si>
  <si>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</si>
  <si>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</si>
  <si>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</si>
  <si>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</si>
  <si>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</si>
  <si>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</si>
  <si>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</si>
  <si>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</si>
  <si>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</si>
  <si>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</si>
  <si>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</si>
  <si>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</si>
  <si>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</si>
  <si>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</si>
  <si>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</si>
  <si>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</si>
  <si>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</si>
  <si>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Antušeková Adela</t>
  </si>
  <si>
    <t>Antušeková Martina</t>
  </si>
  <si>
    <t>Birošová Tereza</t>
  </si>
  <si>
    <t>Debnár Šimon</t>
  </si>
  <si>
    <t>Ďuriš Matúš</t>
  </si>
  <si>
    <t>Jelínek Rastislav</t>
  </si>
  <si>
    <t>Keinath Thomas</t>
  </si>
  <si>
    <t>Krištofičová Ivana</t>
  </si>
  <si>
    <t>Lepótová Amália</t>
  </si>
  <si>
    <t>Pristač Dávid</t>
  </si>
  <si>
    <t>Tutura Marek</t>
  </si>
  <si>
    <t>Vaco Marek</t>
  </si>
  <si>
    <t>Bérešová Adriana</t>
  </si>
  <si>
    <t>Triebeľová Jessica</t>
  </si>
  <si>
    <t>Abrahámová Karolína</t>
  </si>
  <si>
    <t>Bábik Martin</t>
  </si>
  <si>
    <t>Baláž Samuel</t>
  </si>
  <si>
    <t>Beňuš Matej</t>
  </si>
  <si>
    <t>Bergendi Sofia</t>
  </si>
  <si>
    <t>Botek Adam</t>
  </si>
  <si>
    <t>Bugár Reka</t>
  </si>
  <si>
    <t>Čulenová Dagmar</t>
  </si>
  <si>
    <t>Duda Filip</t>
  </si>
  <si>
    <t>Egyházy Dominik</t>
  </si>
  <si>
    <t>Gavorová Hana</t>
  </si>
  <si>
    <t>Grigar Jakub</t>
  </si>
  <si>
    <t>Hvojníková Nikola</t>
  </si>
  <si>
    <t>Kořínek Matyáš</t>
  </si>
  <si>
    <t>Lukáč Teo Peter</t>
  </si>
  <si>
    <t>Luknárová Emanuela</t>
  </si>
  <si>
    <t>Marsal Máté</t>
  </si>
  <si>
    <t>Mintálová Eliška</t>
  </si>
  <si>
    <t>Mirgorodský Marko</t>
  </si>
  <si>
    <t>Myšák Denis</t>
  </si>
  <si>
    <t>Paňková Zuzana</t>
  </si>
  <si>
    <t>Pecsuková Katarína</t>
  </si>
  <si>
    <t>Sidová Bianka</t>
  </si>
  <si>
    <t>Skubík Dávid</t>
  </si>
  <si>
    <t>Stanovská Soňa</t>
  </si>
  <si>
    <t>Szabó Maximilián</t>
  </si>
  <si>
    <t>Zalka Csaba</t>
  </si>
  <si>
    <t>Chochlíková Monika</t>
  </si>
  <si>
    <t>Duša Matej</t>
  </si>
  <si>
    <t>Košťál Samuel</t>
  </si>
  <si>
    <t>Podmaníková Andrea</t>
  </si>
  <si>
    <t>Potocká Tamara</t>
  </si>
  <si>
    <t>Strapeková Žofia</t>
  </si>
  <si>
    <t>štafeta - plávanie</t>
  </si>
  <si>
    <t>Jagerčíková Marianna</t>
  </si>
  <si>
    <t>Šiarnik Jakub</t>
  </si>
  <si>
    <t>Ivančík Dominik</t>
  </si>
  <si>
    <t>Michaličková Zuzana</t>
  </si>
  <si>
    <t>Forster Viktória</t>
  </si>
  <si>
    <t>Gajanová Gabriela</t>
  </si>
  <si>
    <t>Slezáková Rebecca</t>
  </si>
  <si>
    <t>Frličková Laura</t>
  </si>
  <si>
    <t>Buršíková Martina</t>
  </si>
  <si>
    <t>Hagara Adam</t>
  </si>
  <si>
    <t>Baránková Denisa</t>
  </si>
  <si>
    <t>Čuchran Ladislav</t>
  </si>
  <si>
    <t>Kuřeja Marián</t>
  </si>
  <si>
    <t>Laczkó Dušan</t>
  </si>
  <si>
    <t>Malenovský Radoslav</t>
  </si>
  <si>
    <t>Petrikovičová Karin</t>
  </si>
  <si>
    <t>Vadovičová Veronika</t>
  </si>
  <si>
    <t>Tokárová Tamara</t>
  </si>
  <si>
    <t>Hocková Miroslava</t>
  </si>
  <si>
    <t>Hocková Vanesa</t>
  </si>
  <si>
    <t>Jány Patrik</t>
  </si>
  <si>
    <t>Štefečeková Rehák Zuzana</t>
  </si>
  <si>
    <t>Štibravá Monika</t>
  </si>
  <si>
    <t>Tužinský Juraj</t>
  </si>
  <si>
    <t>Jamrichová Renáta</t>
  </si>
  <si>
    <t>Pohánková Mia</t>
  </si>
  <si>
    <t>Žabková Kiara</t>
  </si>
  <si>
    <t>Šimek Oliver</t>
  </si>
  <si>
    <t>Žemla Michal</t>
  </si>
  <si>
    <t>Görcs Lara</t>
  </si>
  <si>
    <t>Hegedus Réka</t>
  </si>
  <si>
    <t>Jakšík Adam</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</si>
  <si>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</si>
  <si>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</si>
  <si>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</si>
  <si>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</si>
  <si>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</si>
  <si>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</si>
  <si>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</si>
  <si>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</si>
  <si>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</si>
  <si>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</si>
  <si>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Maniková Dominika</t>
  </si>
  <si>
    <t>Metelka Jozef</t>
  </si>
  <si>
    <t>Svrček Martin</t>
  </si>
  <si>
    <t>Fízeľ Márius</t>
  </si>
  <si>
    <t>Fízeľová Ema</t>
  </si>
  <si>
    <t>Maťašeje Benjamín</t>
  </si>
  <si>
    <t>Scheffel Oliver</t>
  </si>
  <si>
    <t>Tománková Patrícia</t>
  </si>
  <si>
    <t>Cmárová Lucia</t>
  </si>
  <si>
    <t>družstvo - boccia (BC1-2)</t>
  </si>
  <si>
    <t>družstvo - boccia (BC4)</t>
  </si>
  <si>
    <t>Ivan Dávid</t>
  </si>
  <si>
    <t>Jankechová Eliška</t>
  </si>
  <si>
    <t>Kánová Alena</t>
  </si>
  <si>
    <t>Král Tomáš</t>
  </si>
  <si>
    <t>Lovaš Peter</t>
  </si>
  <si>
    <t>Mezík Róbert</t>
  </si>
  <si>
    <t>Pavlík Marcel</t>
  </si>
  <si>
    <t>Riapoš Ján</t>
  </si>
  <si>
    <t>Trávníček Boris</t>
  </si>
  <si>
    <t>Tury Richard</t>
  </si>
  <si>
    <t>Rexová Alexandra + navádzač</t>
  </si>
  <si>
    <t>Sakál Samuel</t>
  </si>
  <si>
    <t>Vlhová Petra</t>
  </si>
  <si>
    <t>Pitoňáková Sára</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</si>
  <si>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</si>
  <si>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</si>
  <si>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</si>
  <si>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</si>
  <si>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</si>
  <si>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</si>
  <si>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Richard Kollár</t>
  </si>
  <si>
    <t>Ján Germánus</t>
  </si>
  <si>
    <t>Kúpeľná 1843/81</t>
  </si>
  <si>
    <t>Bojnice</t>
  </si>
  <si>
    <t>972 01</t>
  </si>
  <si>
    <t>Jakub Krako</t>
  </si>
  <si>
    <t>Michal Krnáč, Miroslav Rusnák</t>
  </si>
  <si>
    <t>Zuzana Soldánová</t>
  </si>
  <si>
    <t>Pluhová 1662</t>
  </si>
  <si>
    <t>Rovinka</t>
  </si>
  <si>
    <t>900 41</t>
  </si>
  <si>
    <t>Milan Krajčo</t>
  </si>
  <si>
    <t>Anton Pospíšek, Jozef Tománek ml.</t>
  </si>
  <si>
    <t>jkolozsy@gmail.com; 33amadeus@gmail.com</t>
  </si>
  <si>
    <t>Kalinčiakova 14083/33</t>
  </si>
  <si>
    <t>SK00 0900 0000 0000 0000 0000</t>
  </si>
  <si>
    <t>Wolkrova 3335/4</t>
  </si>
  <si>
    <t>Herceg Miroslav</t>
  </si>
  <si>
    <t>Jedináková Miroslava</t>
  </si>
  <si>
    <t>Kubalová Tamara</t>
  </si>
  <si>
    <t>Lovašová Bibiana</t>
  </si>
  <si>
    <t>Piliarová Lucia</t>
  </si>
  <si>
    <t>Martikán Michal</t>
  </si>
  <si>
    <t>Novotná Kamila</t>
  </si>
  <si>
    <t>Iskhakov Arthur</t>
  </si>
  <si>
    <t>Straková Michaela</t>
  </si>
  <si>
    <t>štafeta - biatlon - ženy</t>
  </si>
  <si>
    <t>Mick Bruno</t>
  </si>
  <si>
    <t>Ninis Jozef</t>
  </si>
  <si>
    <t>Melicherová Nina</t>
  </si>
  <si>
    <t>podpora národného projektu športu pre všetkých so zameraním na mládež</t>
  </si>
  <si>
    <t>IBAN 1</t>
  </si>
  <si>
    <t>Slovenská asociácia taekwondo WT</t>
  </si>
  <si>
    <t xml:space="preserve">Košice </t>
  </si>
  <si>
    <t>prezident, viceprezident</t>
  </si>
  <si>
    <t>Miloslav Surgoš</t>
  </si>
  <si>
    <t>www.sbiz.sk</t>
  </si>
  <si>
    <t>lukas.kovac@sbiz.sk</t>
  </si>
  <si>
    <t>Lukáš Kováč</t>
  </si>
  <si>
    <t>Makovického 6/2</t>
  </si>
  <si>
    <t>Nábrežie armádneho generála Ludvíka Svobodu 4298/9</t>
  </si>
  <si>
    <t>Sophia Kanátová, Peter Pisoň</t>
  </si>
  <si>
    <t>421944318444; 421903270569</t>
  </si>
  <si>
    <t>športové pohybové tábory pre mládež</t>
  </si>
  <si>
    <t>IBAN 2</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</si>
  <si>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2026</t>
    </r>
    <r>
      <rPr>
        <sz val="8"/>
        <color indexed="8"/>
        <rFont val="Arial"/>
        <family val="2"/>
        <charset val="238"/>
      </rPr>
      <t xml:space="preserve">, v termíne </t>
    </r>
    <r>
      <rPr>
        <b/>
        <sz val="8"/>
        <color indexed="10"/>
        <rFont val="Arial"/>
        <family val="2"/>
        <charset val="238"/>
      </rPr>
      <t>od 01.01.2027 do 31.05.2027</t>
    </r>
  </si>
  <si>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2026</t>
    </r>
    <r>
      <rPr>
        <sz val="8"/>
        <color indexed="8"/>
        <rFont val="Arial"/>
        <family val="2"/>
        <charset val="238"/>
      </rPr>
      <t xml:space="preserve">, </t>
    </r>
    <r>
      <rPr>
        <sz val="8"/>
        <color indexed="10"/>
        <rFont val="Arial"/>
        <family val="2"/>
        <charset val="238"/>
      </rPr>
      <t xml:space="preserve">v termíne </t>
    </r>
    <r>
      <rPr>
        <b/>
        <sz val="8"/>
        <color indexed="10"/>
        <rFont val="Arial"/>
        <family val="2"/>
        <charset val="238"/>
      </rPr>
      <t>do 30.11.2026</t>
    </r>
  </si>
  <si>
    <t>Priebežné čerpanie a vyúčtovanie finančných prostriedkov poskytnutých zo štátneho rozpočtu v oblasti športu v roku 2026</t>
  </si>
  <si>
    <t>V1</t>
  </si>
  <si>
    <t>b) dolu podpísaná osoba/osoby je oprávnená/sú oprávnené v súlade so stanovami/zriaďovacou listinou na podpis vyúčtovania finančných prostriedkov poskytnutých v roku 2026,</t>
  </si>
  <si>
    <t>a - kriket - kapitálové výdavky</t>
  </si>
  <si>
    <t>k - kriket - rekonštrukcia haly v Čadci</t>
  </si>
  <si>
    <t>e - Národná súťaž v skúškach</t>
  </si>
  <si>
    <t>f - finančné odmeny športovcom a trénerom - Eleonóra Sihoťová</t>
  </si>
  <si>
    <t xml:space="preserve">f - finančné odmeny športovcom a trénerom -  Miroslav Hurban </t>
  </si>
  <si>
    <t>f - obnova turistických značkovaných trás a údržba turistických informačných miest</t>
  </si>
  <si>
    <t>124/2026</t>
  </si>
  <si>
    <t>100/2026</t>
  </si>
  <si>
    <t>121/2026</t>
  </si>
  <si>
    <t>125/2026</t>
  </si>
  <si>
    <t>126/2026</t>
  </si>
  <si>
    <t>128/2026</t>
  </si>
  <si>
    <t>270/2026</t>
  </si>
  <si>
    <t>274/2026</t>
  </si>
  <si>
    <t>275/2026</t>
  </si>
  <si>
    <t>280/2026</t>
  </si>
  <si>
    <t>190/2026</t>
  </si>
  <si>
    <t>250/2026</t>
  </si>
  <si>
    <t>251/2026</t>
  </si>
  <si>
    <t>J/2026-20</t>
  </si>
  <si>
    <t>DF2026/326</t>
  </si>
  <si>
    <t>DF2026/193</t>
  </si>
  <si>
    <t>199/2026</t>
  </si>
  <si>
    <t>235/2026</t>
  </si>
  <si>
    <t>206/2026</t>
  </si>
  <si>
    <t>207/2026</t>
  </si>
  <si>
    <t>305/20246</t>
  </si>
  <si>
    <t>301/2026</t>
  </si>
  <si>
    <t>330/2026</t>
  </si>
  <si>
    <t>300/2026</t>
  </si>
  <si>
    <t>V/2026/3</t>
  </si>
  <si>
    <t>DF2026/309</t>
  </si>
  <si>
    <t>R/2026/11</t>
  </si>
  <si>
    <t>40/2026</t>
  </si>
  <si>
    <t>89/2026</t>
  </si>
  <si>
    <t>310/2026</t>
  </si>
  <si>
    <t>32/2026</t>
  </si>
  <si>
    <t>25/2026</t>
  </si>
  <si>
    <t>288/2026</t>
  </si>
  <si>
    <t>13/2026</t>
  </si>
  <si>
    <t>66/2026</t>
  </si>
  <si>
    <t>361/2026</t>
  </si>
  <si>
    <t>98/2026</t>
  </si>
  <si>
    <t>PC2026/36</t>
  </si>
  <si>
    <t>380/2026</t>
  </si>
  <si>
    <t>390/2026</t>
  </si>
  <si>
    <t>400/2026</t>
  </si>
  <si>
    <t>D/258/2026</t>
  </si>
  <si>
    <t>DF100/9/2026</t>
  </si>
  <si>
    <t>V-2026-3</t>
  </si>
  <si>
    <t>DF2026/143</t>
  </si>
  <si>
    <t>4/2026/DU</t>
  </si>
  <si>
    <t>3852/2026</t>
  </si>
  <si>
    <t>cestovné - Cerová - Trnava a späť, 3.9.2026, 2 osoby</t>
  </si>
  <si>
    <t>zdravotné služby - Veľká cena Slovenska, Žilina, 1.1.2026 - 2.1.2026</t>
  </si>
  <si>
    <t>Hrubé mzdy vyplatené osobám (zamestnancom) vrátane odvodov zamestnávateľa za rok 2026
počet fyzických osôb: 5</t>
  </si>
  <si>
    <t>havarijné poistenie 1-3/2026, EČV BA 258 KK</t>
  </si>
  <si>
    <t>diaľničná nálepka na rok 2026</t>
  </si>
  <si>
    <t>nájom kancelárskych priestorov 2/2026</t>
  </si>
  <si>
    <t>regenerácia, 8 športovcov, 8/2026</t>
  </si>
  <si>
    <t xml:space="preserve">refundácia nákladov na základe zmluvy pre CTM Žilina: Okresné kolo v skúškach, 7.8.2026, Žilina, 43 osôb, z toho: 37 športovcov, 1 tréner, 1 strážna služba,  1 masér, 3 technickí pracovníci, úhrada nákladov za stravovanie </t>
  </si>
  <si>
    <t>upratovacie služby 5/2026</t>
  </si>
  <si>
    <t>poplatok medzinárodnej federácii za rok 2026</t>
  </si>
  <si>
    <t>členský poplatok za rok 2026</t>
  </si>
  <si>
    <t>prenájom optického kábla 3/2026</t>
  </si>
  <si>
    <t>poplatky za telefón, 7/2026</t>
  </si>
  <si>
    <t>PHM - služobné motorové vozidlo
EČV: BA 111 SA
Obdobie: 14.4. - 18.4.2026
Najazdené kilometre: 800 km</t>
  </si>
  <si>
    <t>trénerské služby 10/2026</t>
  </si>
  <si>
    <t>lyžiarsky servis - február 2026</t>
  </si>
  <si>
    <t>trénerské služby - 1.12-20.12.2026</t>
  </si>
  <si>
    <t>prenájom tenisového kurtu 1.2.2026</t>
  </si>
  <si>
    <t>doprava, BUS, 2.7.2026, 7.6.2021, 39 osôb</t>
  </si>
  <si>
    <t>cestovné, VLAK, Banská Bystrica - Košice, 3.7.2026, 8 osôb</t>
  </si>
  <si>
    <t>regenerácia 16.5.2026, 1 športovec</t>
  </si>
  <si>
    <t>trénerská činnosť 12/2026</t>
  </si>
  <si>
    <t xml:space="preserve">refundácia nákladov na základe zmluvy za centrum talentovanej mládeže Bošáca: sústredenie mladších žiačok, 30.6.-7.7.2026, Bardejov, ubytovanie, 12 osôb </t>
  </si>
  <si>
    <t>odmena športovcom za výsledky dosiahnuté v roku 2026</t>
  </si>
  <si>
    <t>PHM - služobné motorové vozidlo
EČV: BL 363 AA
Obdobie: 10.6.-15.6.2026
Najazdené kilometre: 600</t>
  </si>
  <si>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01.01.2026 do 31.12.2026.</t>
    </r>
  </si>
  <si>
    <t>Aktualizovaná suma prostriedkov poskytnutých ministerstvom k dátumu</t>
  </si>
  <si>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01.01.2026 do 31.12.2026,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01.01.2026 do 31.12.2026, resp. v termíne, ktorý bol uvedený v zmluve/dodatku k zmluve o poskytnutí Finančných prostriedkov. Pri investíciách (kapitálové transfery) je termín použitia príspevku od 01.01.2026 do 31.03.2027. </t>
    </r>
  </si>
  <si>
    <r>
      <t xml:space="preserve">Upozornenie: </t>
    </r>
    <r>
      <rPr>
        <sz val="10"/>
        <rFont val="Arial"/>
        <family val="2"/>
        <charset val="238"/>
      </rPr>
      <t xml:space="preserve">V prípadoch, ak podľa zmluvy/dodatku k zmluve je  umožnené čerpať Finančné prostriedky, poskytnuté ako bežný transfer po 31.07.2026, v termíne do 31.03.2027,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2026 a zároveň sú uhradené do 28. februára 2027. </t>
    </r>
  </si>
  <si>
    <t>Termín: 3.9.2026</t>
  </si>
  <si>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1/2026,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</si>
  <si>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VŽDY meno a priezvisko živnostníka (NIE napr. "osoba 1") s označením "živnostník", nakoľko ide o obchodné meno a príjem z podnikateľskej činnosti,</t>
  </si>
  <si>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31.12.2026.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6/2026), dáta a pod.</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</si>
  <si>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výdavky refundované klubom v rovnakej forme a štruktúre ako ostatné účely uvedené v zmluve, vrátane názvu KLUBU, ktorému výdavok refunduje.</t>
    </r>
  </si>
  <si>
    <t>.......................................................................
JUDr. Dušan Hačko
poverený vykonávaním funkcie 
generálneho riaditeľa sekcie financovania športu
a štátnej športovej politiky</t>
  </si>
  <si>
    <t xml:space="preserve">V Bratislave dňa 22.01.2026
</t>
  </si>
  <si>
    <t>Číslo: 00730/2026</t>
  </si>
  <si>
    <t>Usmernenie k priebežnému čerpaniu a vyúčtovaniu finančných prostriedkov poskytnutých Ministerstvom cestovného ruchu a športu SR v oblasti športu
v roku 2026</t>
  </si>
  <si>
    <t>Bratislava 1</t>
  </si>
  <si>
    <t>Slovenská asociácia amerického futbalu, o.z.</t>
  </si>
  <si>
    <t>Bratislava 3</t>
  </si>
  <si>
    <t xml:space="preserve">Martin Čerňák </t>
  </si>
  <si>
    <t>president.scu@scu.sk; info@scu.sk</t>
  </si>
  <si>
    <t>canoe@canoe.sk</t>
  </si>
  <si>
    <t>Richard Galovič, Erik Vlček</t>
  </si>
  <si>
    <t>prezident, predseda</t>
  </si>
  <si>
    <t xml:space="preserve">Slovenská Muaythai Asociácia </t>
  </si>
  <si>
    <t>Mojmír Jankovič</t>
  </si>
  <si>
    <t>Simon Brunovský</t>
  </si>
  <si>
    <t>Nevädzova 806/5</t>
  </si>
  <si>
    <t>Bratislava 2</t>
  </si>
  <si>
    <t>Patrícia Repčíková</t>
  </si>
  <si>
    <t>Viliam Sabol; Alexandra Melková</t>
  </si>
  <si>
    <t>lazo@szlh.sk</t>
  </si>
  <si>
    <t>Studienka 175</t>
  </si>
  <si>
    <t>Studienka</t>
  </si>
  <si>
    <t>908 75</t>
  </si>
  <si>
    <t>sab.salova@gmail.com</t>
  </si>
  <si>
    <t>Sabína Šálová</t>
  </si>
  <si>
    <t>Komjatická 60</t>
  </si>
  <si>
    <t>940 02</t>
  </si>
  <si>
    <t>Jan Mészáros</t>
  </si>
  <si>
    <t>Košice-Lorinčík</t>
  </si>
  <si>
    <t>Ján Riapoš
Martina Balcová</t>
  </si>
  <si>
    <t>421905788436; 421918940356</t>
  </si>
  <si>
    <t>Teqballová federácia Slovenska</t>
  </si>
  <si>
    <t>Jazdecká 13198/1A</t>
  </si>
  <si>
    <t>Szakkayho 1</t>
  </si>
  <si>
    <t>boccia - kapitálové transfery</t>
  </si>
  <si>
    <t>boule lyonnaise - kapitálové transfery</t>
  </si>
  <si>
    <t>baseball - kapitálové transfery</t>
  </si>
  <si>
    <t>gymnastika - kapitálové transfery</t>
  </si>
  <si>
    <t>atletika - kapitálové transfery</t>
  </si>
  <si>
    <t>futbal - kapitálové transfery</t>
  </si>
  <si>
    <t>stolný tenis - kapitálové transfery</t>
  </si>
  <si>
    <t>streľba - kapitálové transfery</t>
  </si>
  <si>
    <t>tenis - kapitálové transfery</t>
  </si>
  <si>
    <t>biatlon - kapitálové transfery</t>
  </si>
  <si>
    <t>karate - kapitálové transfery</t>
  </si>
  <si>
    <t>ľadový hokej - kapitálové transfery</t>
  </si>
  <si>
    <t>teqball - kapitálové transfery</t>
  </si>
  <si>
    <t>šípky - kapitálové transfery</t>
  </si>
  <si>
    <t>Aktivity a úlohy v oblasti univerzitného športu v roku 2026</t>
  </si>
  <si>
    <t>Olympijské hry mládeže Dakar 2026</t>
  </si>
  <si>
    <t>Zimný Európsky olympijský festival mládeže Brašov 2027</t>
  </si>
  <si>
    <t>Ivana Krištofičová - 5. miesto</t>
  </si>
  <si>
    <t>Martina Antušeková - 5. miesto</t>
  </si>
  <si>
    <t>Rastislav Jelínek - 5. miesto</t>
  </si>
  <si>
    <t>Šimon Debnár - 8. miesto</t>
  </si>
  <si>
    <t>Tereza Birošová - 5. miesto</t>
  </si>
  <si>
    <t>Tereza Birošová - 6. miesto</t>
  </si>
  <si>
    <t>Thomas Keinath - 1. miesto</t>
  </si>
  <si>
    <t>Thomas Keinath a Marek Tutura - 8. miesto</t>
  </si>
  <si>
    <t>zabezpečenie účasti reprezentantov SR na XXV. ZOH v Miláne a Cortine d´Ampezzo</t>
  </si>
  <si>
    <t>zabezpečenie účasti reprezentantov SR na XIV. ZPH v Miláne a Cortine d´Ampezzo v roku 2026</t>
  </si>
  <si>
    <t xml:space="preserve">Novotná Eva </t>
  </si>
  <si>
    <t>Bóna Juraj</t>
  </si>
  <si>
    <t>Záhradníček Dávid</t>
  </si>
  <si>
    <t>družstvo - juniorky</t>
  </si>
  <si>
    <t>Ostrihoňová Nela</t>
  </si>
  <si>
    <t>Bartolčič Jakub</t>
  </si>
  <si>
    <t>Ďurčo Oskar</t>
  </si>
  <si>
    <t>Gavlider Alex</t>
  </si>
  <si>
    <t>Halčin Martin</t>
  </si>
  <si>
    <t>Kaláber Artur</t>
  </si>
  <si>
    <t>Záhorská Zara</t>
  </si>
  <si>
    <t>Ásványiová Veronika</t>
  </si>
  <si>
    <t>Krajčovičová Lea Anna</t>
  </si>
  <si>
    <t>Lajčáková Johana</t>
  </si>
  <si>
    <t>Markušová Tamara</t>
  </si>
  <si>
    <t>Vilímová Isabella</t>
  </si>
  <si>
    <t>Vilímová Mia</t>
  </si>
  <si>
    <t>Vojtko Milan</t>
  </si>
  <si>
    <t>Cully Rebeka</t>
  </si>
  <si>
    <t>dvojica - mix - skialpinizmus</t>
  </si>
  <si>
    <t>Kulanga Alex</t>
  </si>
  <si>
    <t>Dunajská Diana</t>
  </si>
  <si>
    <t>Čorejová Tereza</t>
  </si>
  <si>
    <t>Gymerská Lenka</t>
  </si>
  <si>
    <t>Hejčíková Nina</t>
  </si>
  <si>
    <t>Ledecká Daniela</t>
  </si>
  <si>
    <t>Perončíková Paula</t>
  </si>
  <si>
    <t>Zapletalová Emma</t>
  </si>
  <si>
    <t>Matejička Filip</t>
  </si>
  <si>
    <t>Batka Martin</t>
  </si>
  <si>
    <t>Majerníková Lea</t>
  </si>
  <si>
    <t>Popovičová Lea</t>
  </si>
  <si>
    <t xml:space="preserve">družstvo - juniori </t>
  </si>
  <si>
    <t>Hrbeková Danka</t>
  </si>
  <si>
    <t xml:space="preserve">dvojica - trap mix </t>
  </si>
  <si>
    <t xml:space="preserve">dvojica - VzPu mix </t>
  </si>
  <si>
    <t>Gese Teo</t>
  </si>
  <si>
    <t>družstvo - juniori - fleuret</t>
  </si>
  <si>
    <t>Schmiedlová Karolína Anna (MD)</t>
  </si>
  <si>
    <t>Šupová Kali</t>
  </si>
  <si>
    <t>Jurga Viktor</t>
  </si>
  <si>
    <t>Adamov Šimon</t>
  </si>
  <si>
    <t>Kuzmina Anastasia</t>
  </si>
  <si>
    <t>Remeňová Mária</t>
  </si>
  <si>
    <t>štafeta - biatlon - single mix</t>
  </si>
  <si>
    <t>Čerňanská Viktória</t>
  </si>
  <si>
    <t>Mokrášová Lucia</t>
  </si>
  <si>
    <t>Šmelíková Tamara</t>
  </si>
  <si>
    <t>Bosman Christían</t>
  </si>
  <si>
    <t>Praxová Viktória</t>
  </si>
  <si>
    <t>Špitzová Desana</t>
  </si>
  <si>
    <t>Ivan Denis</t>
  </si>
  <si>
    <t>Lacová Lilian</t>
  </si>
  <si>
    <t>dvojica - mix</t>
  </si>
  <si>
    <t>Strculová Emma</t>
  </si>
  <si>
    <t>Cenek Tomáš</t>
  </si>
  <si>
    <t>Danielová Mária</t>
  </si>
  <si>
    <t>Fričová Nikola</t>
  </si>
  <si>
    <t xml:space="preserve">Haraus Miroslav + navádzač </t>
  </si>
  <si>
    <t>Hinds Peter</t>
  </si>
  <si>
    <t>Jančová Rebeka</t>
  </si>
  <si>
    <t>Kapustík Hektor</t>
  </si>
  <si>
    <t>Kapustíková Kira Mária</t>
  </si>
  <si>
    <t>Mesíková Tamara</t>
  </si>
  <si>
    <t>Nováček Adam</t>
  </si>
  <si>
    <t>Šrobová Katarína</t>
  </si>
  <si>
    <t>Žampa Andreas</t>
  </si>
  <si>
    <t>37894021</t>
  </si>
  <si>
    <t>ASOCIÁCIA MAŽORETKOVÉHO ŠPORTU SLOVENSKO</t>
  </si>
  <si>
    <t>Rozkvet 2073/155</t>
  </si>
  <si>
    <t>www.amas.sk</t>
  </si>
  <si>
    <t>elllapb@gmail.com</t>
  </si>
  <si>
    <t>Elena Martinková</t>
  </si>
  <si>
    <t>SK55 7500 0000 0040 3499 6617</t>
  </si>
  <si>
    <t>50642804</t>
  </si>
  <si>
    <t>iCompete Natural Slovakia</t>
  </si>
  <si>
    <t>Jesenského 71</t>
  </si>
  <si>
    <t xml:space="preserve">www.icn.sk </t>
  </si>
  <si>
    <t>icn@icn.sk</t>
  </si>
  <si>
    <t>René Tomášek</t>
  </si>
  <si>
    <t xml:space="preserve">prezident </t>
  </si>
  <si>
    <t>SK84 7500 0000 0040 3183 7581</t>
  </si>
  <si>
    <t>42269423</t>
  </si>
  <si>
    <t>MAMMAL - Slovenský zväz MMA</t>
  </si>
  <si>
    <t>Židovská 298/19</t>
  </si>
  <si>
    <t>811 01</t>
  </si>
  <si>
    <t>www.mammal.sk</t>
  </si>
  <si>
    <t>info@mammal.sk; marek.herda@mammal.sk</t>
  </si>
  <si>
    <t>Marek Herda</t>
  </si>
  <si>
    <t>Jana Gurová</t>
  </si>
  <si>
    <t>SK90 0200 0000 0049 7897 1855</t>
  </si>
  <si>
    <t>OCRA Slovakia</t>
  </si>
  <si>
    <t>Kadnárova 2512/17</t>
  </si>
  <si>
    <t>831 52</t>
  </si>
  <si>
    <t>www.ocraslovakia.sk</t>
  </si>
  <si>
    <t>martin.raffay@gmail.com</t>
  </si>
  <si>
    <t>Martin Raffay</t>
  </si>
  <si>
    <t>Richard Zavadil</t>
  </si>
  <si>
    <t>SK69 1100 0000 0029 4520 3666</t>
  </si>
  <si>
    <t>45009660</t>
  </si>
  <si>
    <t>Slovenská asociácia naturálnej kulturistiky</t>
  </si>
  <si>
    <t>Štefániková 3509/20</t>
  </si>
  <si>
    <t>Michalovce</t>
  </si>
  <si>
    <t>071 01</t>
  </si>
  <si>
    <t>www.sank.sk</t>
  </si>
  <si>
    <t>rigosank@gmail.com</t>
  </si>
  <si>
    <t>Viliam Rigo</t>
  </si>
  <si>
    <t>SK83 0900 0000 0051 5460 0722</t>
  </si>
  <si>
    <t>31929931</t>
  </si>
  <si>
    <t>SLOVENSKÁ ASOCIÁCIA ZLATOKOPOV</t>
  </si>
  <si>
    <t>Ulica R. Jašíka 3004/1D</t>
  </si>
  <si>
    <t>https://ryzovaniezlata.sk/</t>
  </si>
  <si>
    <t>asociaciazlatokopov@gmail.com</t>
  </si>
  <si>
    <t>František Küffer</t>
  </si>
  <si>
    <t>SK81 0900 0000 0052 3329 5500</t>
  </si>
  <si>
    <t>SLOVENSKÁ CYKLOTRIALOVÁ ÚNIA</t>
  </si>
  <si>
    <t>Štefánikova 4445</t>
  </si>
  <si>
    <t>Poprad</t>
  </si>
  <si>
    <t>058 01</t>
  </si>
  <si>
    <t>https://slovakbiketrial.sk/</t>
  </si>
  <si>
    <t>stefan@pcola.sk</t>
  </si>
  <si>
    <t>Štefan Pčola</t>
  </si>
  <si>
    <t>Mgr. Štefan Pčola</t>
  </si>
  <si>
    <t>421,905,607,646</t>
  </si>
  <si>
    <t>SK82 7500 0000 0040 2786 8668</t>
  </si>
  <si>
    <t>Slovenská Escrima Wing Tsun Organizácia (SEWTO)</t>
  </si>
  <si>
    <t>Rožňavská 856/10</t>
  </si>
  <si>
    <t>Rimavská Sobota</t>
  </si>
  <si>
    <t>979 01</t>
  </si>
  <si>
    <t>www.sewto.sk</t>
  </si>
  <si>
    <t>kuvik@devik.sk</t>
  </si>
  <si>
    <t xml:space="preserve">	Marian Kuvik</t>
  </si>
  <si>
    <t>Marian Kuvik</t>
  </si>
  <si>
    <t>SK71 7500 0000 0040 3002 0617</t>
  </si>
  <si>
    <t>Slovenská federácia karate a bojových umení</t>
  </si>
  <si>
    <t>Miletičova 3/A</t>
  </si>
  <si>
    <t>www.karate-slovakia.sk</t>
  </si>
  <si>
    <t>info@karate-slovakia.sk</t>
  </si>
  <si>
    <t>Daniel Baran</t>
  </si>
  <si>
    <t>Peter Kotásek</t>
  </si>
  <si>
    <t>SK51 0200 0000 0011 8096 9955</t>
  </si>
  <si>
    <t>Slovenská footgolfová asociácia</t>
  </si>
  <si>
    <t>Medveďovej 13</t>
  </si>
  <si>
    <t>851 04</t>
  </si>
  <si>
    <t>www.sfga.sk</t>
  </si>
  <si>
    <t>info@sfga.sk</t>
  </si>
  <si>
    <t>Viliam Nemčko</t>
  </si>
  <si>
    <t>Tomáš Bartko</t>
  </si>
  <si>
    <t>SK72 1111 0000 0014 6314 7011</t>
  </si>
  <si>
    <t>00603091</t>
  </si>
  <si>
    <t>Slovenská hokejbalová únia</t>
  </si>
  <si>
    <t>www.hokejbal.sk</t>
  </si>
  <si>
    <t>hokejbal@hokejbal.sk</t>
  </si>
  <si>
    <t>Miroslav Dragun</t>
  </si>
  <si>
    <t>SK77 0200 0000 0017 8572 3456</t>
  </si>
  <si>
    <t>36075809</t>
  </si>
  <si>
    <t>Slovenská lukostrelecká asociácia 3D</t>
  </si>
  <si>
    <t>Trnovec nad Váhom 1040</t>
  </si>
  <si>
    <t xml:space="preserve">Trnovec nad Váhom  </t>
  </si>
  <si>
    <t>825 71</t>
  </si>
  <si>
    <t>www.archery3d.sk</t>
  </si>
  <si>
    <t>info@archery3d.sk</t>
  </si>
  <si>
    <t>Jana Harabinová</t>
  </si>
  <si>
    <t>SK63 8330 0000 0020 0175 2748</t>
  </si>
  <si>
    <t>Slovenská nohejbalová asociácia</t>
  </si>
  <si>
    <t>Olympijské námestie 14290/2</t>
  </si>
  <si>
    <t>www.nohejbalsk.com</t>
  </si>
  <si>
    <t>nohejbal.sna@gmail.com</t>
  </si>
  <si>
    <t>Miroslav Kováč</t>
  </si>
  <si>
    <t>SK75 0200 0000 0017 8646 8258</t>
  </si>
  <si>
    <t>Slovenský kolkársky zväz</t>
  </si>
  <si>
    <t>Štúrova 1158/22</t>
  </si>
  <si>
    <t>Piešťany</t>
  </si>
  <si>
    <t>921 01</t>
  </si>
  <si>
    <t>www.kolky.sk</t>
  </si>
  <si>
    <t>sekretariat@kolky.sk</t>
  </si>
  <si>
    <t>Štefan Kočan</t>
  </si>
  <si>
    <t>Eva Ondrejkovičová</t>
  </si>
  <si>
    <t>SK56 0200 0000 0017 8579 0958</t>
  </si>
  <si>
    <t>Slovenský zväz hasičského športu</t>
  </si>
  <si>
    <t>Nám.požiarnikov 1</t>
  </si>
  <si>
    <t>https://www.slovakiafiresport.sk/</t>
  </si>
  <si>
    <t>szhspredseda@gmail.com</t>
  </si>
  <si>
    <t>Miroslav Ryba</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</si>
  <si>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</si>
  <si>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</si>
  <si>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</si>
  <si>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</si>
  <si>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</si>
  <si>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</si>
  <si>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</si>
  <si>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</si>
  <si>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</si>
  <si>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</si>
  <si>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Slovenský zväz malého futbalu</t>
  </si>
  <si>
    <t>Ružinovská 28</t>
  </si>
  <si>
    <t>www.malyfutbal.sk</t>
  </si>
  <si>
    <t>peter.kralik@malyfutbal.sk</t>
  </si>
  <si>
    <t>Peter Králik</t>
  </si>
  <si>
    <t>SK19 1100 0000 0029 4108 0902</t>
  </si>
  <si>
    <t>37938941</t>
  </si>
  <si>
    <t>Slovenský zväz Taekwon-Do ITF</t>
  </si>
  <si>
    <t>Trnavská 18</t>
  </si>
  <si>
    <t>Smolenice</t>
  </si>
  <si>
    <t>919 04</t>
  </si>
  <si>
    <t>www.sztkd-itf.sk</t>
  </si>
  <si>
    <t>sztkditf@gmail.com</t>
  </si>
  <si>
    <t>Ladislav Huňady</t>
  </si>
  <si>
    <t>SK27 1100 0000 0026 2903 9227</t>
  </si>
  <si>
    <t>31945732</t>
  </si>
  <si>
    <t>ZVÄZ ŠPORTOVEJ KYNOLÓGIE SR</t>
  </si>
  <si>
    <t>Partizánska cesta 6883/97</t>
  </si>
  <si>
    <t>www.zsksr.sk</t>
  </si>
  <si>
    <t>veronika.piatrova@zsksr.sk</t>
  </si>
  <si>
    <t>Juraj Štaudinger</t>
  </si>
  <si>
    <t>Veronika Piatrová</t>
  </si>
  <si>
    <t>SK76 1100 0000 0026 2648 0455</t>
  </si>
  <si>
    <t>a - rýchlokorčuľovanie - bežné transfery</t>
  </si>
  <si>
    <t>poplatok za debetnú kartu</t>
  </si>
  <si>
    <t>31575951</t>
  </si>
  <si>
    <t>poplatok za vedenie účtu</t>
  </si>
  <si>
    <t>poplatok za cezhraničný príkaz na úhradu</t>
  </si>
  <si>
    <t>50728857</t>
  </si>
  <si>
    <t>Ing. Roman Iskra - Profin</t>
  </si>
  <si>
    <t>vedenie účtovníctva</t>
  </si>
  <si>
    <t>Prima banka Slovensko, a. s.</t>
  </si>
  <si>
    <t>PO Development, a. s.</t>
  </si>
  <si>
    <t>52961818</t>
  </si>
  <si>
    <t>právne služby</t>
  </si>
  <si>
    <t>JUDr. Ľubomír Ondov</t>
  </si>
  <si>
    <t>35544082</t>
  </si>
  <si>
    <t>Organizácia podujatia
názov podujatia: MSJ Salt Lake City
miesto konania: Salt Lake City (Utah, USA)
termín (od-do): 29. 1. - 1. 2. 2026
počet aktívnych účastníkov: 4</t>
  </si>
  <si>
    <t>Poistenie</t>
  </si>
  <si>
    <t>46124063</t>
  </si>
  <si>
    <t>ERB CONSULTING s.r.o. Prešov</t>
  </si>
  <si>
    <t>Organizácia podujatia
názov podujatia: ZOH Miláno - Cortina 2026
miesto konania: Miláno
termín (od-do): 5. 2. 2026 - 13. 2. 2026
počet aktívnych účastníkov: 3</t>
  </si>
  <si>
    <t>Letenky</t>
  </si>
  <si>
    <t>eSky</t>
  </si>
  <si>
    <t>Medaile, poháre</t>
  </si>
  <si>
    <t>MAAD.sk, s.r.o., Košice</t>
  </si>
  <si>
    <t>Organizácia podujatia
názov podujatia: 3. kolo Slovenského pohára
miesto konania: Sabinov
termín: 31.1.2026
počet aktívnych účastníkov:</t>
  </si>
  <si>
    <t>služby trénera na ZOH</t>
  </si>
  <si>
    <t>51963906</t>
  </si>
  <si>
    <t>Peter Jeleň</t>
  </si>
  <si>
    <t>služby trénera -január 2026</t>
  </si>
  <si>
    <t>ubytovanie Salt Lake City</t>
  </si>
  <si>
    <t>Double Tree by Hilton Salt Lake City, Utah</t>
  </si>
  <si>
    <t>preprava matracov</t>
  </si>
  <si>
    <t>NVN Logistic, s. r. o.</t>
  </si>
  <si>
    <t>55426735</t>
  </si>
  <si>
    <t>technické zabezpečenie a časomiera</t>
  </si>
  <si>
    <t>50316010</t>
  </si>
  <si>
    <t>Adalbert s.r.o.</t>
  </si>
  <si>
    <t>startovne MSR LT refundácia</t>
  </si>
  <si>
    <t>Renáta Karabová</t>
  </si>
  <si>
    <t>vyúčtovanie  PHM - sústredenie LT</t>
  </si>
  <si>
    <t>Organizácia podujatia
názov podujatia: ISU Short track MS
miesto konania: Montréal (CAN)
termín (od-do): 9. 3. 2026 - 16. 3. 2026
počet aktívnych účastníkov: 4</t>
  </si>
  <si>
    <t>Organizácia podujatia
názov podujatia: Finále Európskeho pohára, Danubia
miesto konania: Budapest
termín (od-do): 6. 3. 2026 - 8. 3. 2026
počet aktívnych účastníkov:</t>
  </si>
  <si>
    <t>diaľničná známka, Maďarsko</t>
  </si>
  <si>
    <t>AutoVignet Kft.</t>
  </si>
  <si>
    <t>13-09-202680</t>
  </si>
  <si>
    <t>ubytovanie Budapest</t>
  </si>
  <si>
    <t>Diana Club Hotel, Budapest</t>
  </si>
  <si>
    <t>PHM tankovanie</t>
  </si>
  <si>
    <t>Slovnaft,  Prešov</t>
  </si>
  <si>
    <t>prenájom ľadovej plochy</t>
  </si>
  <si>
    <t>00149683</t>
  </si>
  <si>
    <t>Mestské kultúrne stredisko Sabinov</t>
  </si>
  <si>
    <t>prenájom ľadovej plochy počas MS</t>
  </si>
  <si>
    <t>Speed Skating Canada</t>
  </si>
  <si>
    <t xml:space="preserve">Organizácia podujatia
názov podujatia: 4. kolo Slovenského pohára
miesto konania: Sabinov
termín: 
počet aktívnych účastníkov:  </t>
  </si>
  <si>
    <t>dobrovoľnícka činnosť - rozhodcovia, štartér, pomocný personál a ostatní</t>
  </si>
  <si>
    <t>rozhodcovia J. Šťastný, J. Sivoková a štartéri Marcin, P. Paroulek, kúželkári - Ondrejčáková, D. Sedlák, heatbox- Sasaráková, Onušková, otáčanie kôl - Z. Kmecová</t>
  </si>
  <si>
    <t>stravné počas MS, Montréal (CAN)</t>
  </si>
  <si>
    <t>Plaza Universel, Montréal</t>
  </si>
  <si>
    <t>Služby trénera</t>
  </si>
  <si>
    <t>42226589</t>
  </si>
  <si>
    <t>ubytovanie počas MS, Montréal (CAN)</t>
  </si>
  <si>
    <t>31322832</t>
  </si>
  <si>
    <t>11905 5313 RR0001</t>
  </si>
  <si>
    <t>rozhodcovia A. Hympánová, J. Palkovič a štartéri Marcin, P. Paroulek, kúželkári - Ondrejčáková, D. Sedlák, heatbox - Sasaráková, Onušková, otáčanie kôl - Z. Kmecová</t>
  </si>
  <si>
    <t>Organizácia podujatia
názov podujatia: Majstrovstvá Slovenska ST 
miesto konania: Sabinov
termín (od-do): 22. 3. 2026
počet aktívnych účastníkov:</t>
  </si>
  <si>
    <t>ŠKM Akademik - B. Hympánová</t>
  </si>
  <si>
    <t>PL948198719</t>
  </si>
  <si>
    <t>Organizácia podujatia
názov podujatia: Long Track Majstr. SVK
miesto konania: Inzell, Nemecko
termín:
počet aktívnych účastníkov:
počet odpracovaných hodín spolu:</t>
  </si>
  <si>
    <t>vedenie účtovníctva + ročný štatistic. výk.</t>
  </si>
  <si>
    <t>servisná prehliadka auta SRZ</t>
  </si>
  <si>
    <t>43986188</t>
  </si>
  <si>
    <t>R&amp;T Service, s. r. o.</t>
  </si>
  <si>
    <t>prenájam priestorov - SRZ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</si>
</sst>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0"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b/>
      <sz val="11"/>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
      <patternFill patternType="solid">
        <fgColor rgb="FFFFFFCC"/>
        <bgColor rgb="FF000000"/>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1" fillId="0" borderId="0" applyNumberFormat="0" applyFill="0" applyBorder="0" applyAlignment="0" applyProtection="0"/>
    <xf numFmtId="0" fontId="42" fillId="0" borderId="0" applyBorder="0" applyProtection="0"/>
    <xf numFmtId="0" fontId="7" fillId="0" borderId="0"/>
    <xf numFmtId="0" fontId="43" fillId="0" borderId="0"/>
    <xf numFmtId="0" fontId="43" fillId="0" borderId="0"/>
    <xf numFmtId="0" fontId="43" fillId="0" borderId="0"/>
    <xf numFmtId="0" fontId="43" fillId="0" borderId="0"/>
    <xf numFmtId="0" fontId="44" fillId="0" borderId="0"/>
    <xf numFmtId="0" fontId="7" fillId="0" borderId="0"/>
    <xf numFmtId="0" fontId="45" fillId="0" borderId="0"/>
    <xf numFmtId="0" fontId="45" fillId="0" borderId="0"/>
    <xf numFmtId="0" fontId="7" fillId="0" borderId="0"/>
    <xf numFmtId="0" fontId="45" fillId="0" borderId="0"/>
    <xf numFmtId="0" fontId="45" fillId="0" borderId="0"/>
    <xf numFmtId="0" fontId="46" fillId="0" borderId="0"/>
    <xf numFmtId="0" fontId="7" fillId="0" borderId="0"/>
    <xf numFmtId="0" fontId="40" fillId="0" borderId="0"/>
    <xf numFmtId="0" fontId="45" fillId="0" borderId="0"/>
    <xf numFmtId="0" fontId="7" fillId="0" borderId="0"/>
    <xf numFmtId="0" fontId="45" fillId="0" borderId="0"/>
    <xf numFmtId="0" fontId="45" fillId="0" borderId="0"/>
    <xf numFmtId="0" fontId="7" fillId="0" borderId="0"/>
    <xf numFmtId="0" fontId="44" fillId="0" borderId="0"/>
    <xf numFmtId="0" fontId="47" fillId="0" borderId="0"/>
    <xf numFmtId="0" fontId="19" fillId="0" borderId="0"/>
    <xf numFmtId="0" fontId="48" fillId="0" borderId="0"/>
    <xf numFmtId="0" fontId="49" fillId="0" borderId="0"/>
    <xf numFmtId="0" fontId="45" fillId="0" borderId="0"/>
    <xf numFmtId="0" fontId="45" fillId="0" borderId="0"/>
    <xf numFmtId="0" fontId="45" fillId="0" borderId="0"/>
    <xf numFmtId="0" fontId="85" fillId="0" borderId="0" applyNumberFormat="0" applyFill="0" applyBorder="0" applyAlignment="0" applyProtection="0"/>
  </cellStyleXfs>
  <cellXfs count="400">
    <xf numFmtId="0" fontId="0" fillId="0" borderId="0" xfId="0"/>
    <xf numFmtId="0" fontId="50" fillId="0" borderId="0" xfId="0" applyFont="1"/>
    <xf numFmtId="0" fontId="50" fillId="4" borderId="0" xfId="0" applyFont="1" applyFill="1"/>
    <xf numFmtId="0" fontId="52" fillId="0" borderId="0" xfId="0" applyFont="1" applyAlignment="1">
      <alignment vertical="top"/>
    </xf>
    <xf numFmtId="0" fontId="52" fillId="0" borderId="0" xfId="0" applyFont="1" applyAlignment="1">
      <alignment horizontal="center" vertical="center"/>
    </xf>
    <xf numFmtId="0" fontId="52"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3"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4"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3"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3"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5"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5" fillId="3" borderId="0" xfId="0" applyFont="1" applyFill="1" applyAlignment="1">
      <alignment horizontal="right" vertical="center"/>
    </xf>
    <xf numFmtId="0" fontId="56" fillId="3" borderId="0" xfId="0" applyFont="1" applyFill="1" applyAlignment="1">
      <alignment horizontal="center"/>
    </xf>
    <xf numFmtId="4" fontId="56" fillId="3" borderId="0" xfId="0" applyNumberFormat="1" applyFont="1" applyFill="1" applyAlignment="1">
      <alignment horizontal="center"/>
    </xf>
    <xf numFmtId="3" fontId="56" fillId="3" borderId="0" xfId="0" applyNumberFormat="1" applyFont="1" applyFill="1" applyAlignment="1">
      <alignment horizontal="center"/>
    </xf>
    <xf numFmtId="0" fontId="56" fillId="3" borderId="0" xfId="0" applyFont="1" applyFill="1"/>
    <xf numFmtId="0" fontId="57" fillId="3" borderId="0" xfId="0" applyFont="1" applyFill="1"/>
    <xf numFmtId="0" fontId="51" fillId="3" borderId="0" xfId="0" applyFont="1" applyFill="1"/>
    <xf numFmtId="4" fontId="57" fillId="3" borderId="0" xfId="0" applyNumberFormat="1" applyFont="1" applyFill="1"/>
    <xf numFmtId="0" fontId="58" fillId="3" borderId="0" xfId="0" applyFont="1" applyFill="1" applyProtection="1">
      <protection locked="0"/>
    </xf>
    <xf numFmtId="0" fontId="59" fillId="3" borderId="0" xfId="0" applyFont="1" applyFill="1" applyProtection="1">
      <protection locked="0"/>
    </xf>
    <xf numFmtId="0" fontId="60" fillId="3" borderId="0" xfId="0" applyFont="1" applyFill="1"/>
    <xf numFmtId="0" fontId="59" fillId="3" borderId="0" xfId="0" applyFont="1" applyFill="1"/>
    <xf numFmtId="0" fontId="58" fillId="3" borderId="0" xfId="0" applyFont="1" applyFill="1"/>
    <xf numFmtId="0" fontId="61" fillId="3" borderId="0" xfId="0" applyFont="1" applyFill="1"/>
    <xf numFmtId="0" fontId="53" fillId="3" borderId="0" xfId="0" applyFont="1" applyFill="1"/>
    <xf numFmtId="0" fontId="58" fillId="3" borderId="2" xfId="0" applyFont="1" applyFill="1" applyBorder="1" applyProtection="1">
      <protection locked="0"/>
    </xf>
    <xf numFmtId="0" fontId="58" fillId="3" borderId="3" xfId="0" applyFont="1" applyFill="1" applyBorder="1" applyProtection="1">
      <protection locked="0"/>
    </xf>
    <xf numFmtId="0" fontId="58" fillId="3" borderId="4" xfId="0" applyFont="1" applyFill="1" applyBorder="1" applyProtection="1">
      <protection locked="0"/>
    </xf>
    <xf numFmtId="0" fontId="58" fillId="3" borderId="5" xfId="0" applyFont="1" applyFill="1" applyBorder="1" applyProtection="1">
      <protection locked="0"/>
    </xf>
    <xf numFmtId="0" fontId="58" fillId="3" borderId="6" xfId="0" applyFont="1" applyFill="1" applyBorder="1" applyProtection="1">
      <protection locked="0"/>
    </xf>
    <xf numFmtId="0" fontId="58" fillId="3" borderId="7" xfId="0" applyFont="1" applyFill="1" applyBorder="1" applyProtection="1">
      <protection locked="0"/>
    </xf>
    <xf numFmtId="0" fontId="58" fillId="3" borderId="8" xfId="0" applyFont="1" applyFill="1" applyBorder="1" applyProtection="1">
      <protection locked="0"/>
    </xf>
    <xf numFmtId="0" fontId="58" fillId="9" borderId="8" xfId="0" applyFont="1" applyFill="1" applyBorder="1" applyProtection="1">
      <protection locked="0"/>
    </xf>
    <xf numFmtId="0" fontId="58" fillId="10" borderId="5" xfId="0" applyFont="1" applyFill="1" applyBorder="1" applyProtection="1">
      <protection locked="0"/>
    </xf>
    <xf numFmtId="0" fontId="58" fillId="10" borderId="6" xfId="0" applyFont="1" applyFill="1" applyBorder="1" applyProtection="1">
      <protection locked="0"/>
    </xf>
    <xf numFmtId="0" fontId="58" fillId="10" borderId="7" xfId="0" applyFont="1" applyFill="1" applyBorder="1" applyProtection="1">
      <protection locked="0"/>
    </xf>
    <xf numFmtId="0" fontId="58" fillId="10" borderId="8" xfId="0" applyFont="1" applyFill="1" applyBorder="1" applyProtection="1">
      <protection locked="0"/>
    </xf>
    <xf numFmtId="0" fontId="58" fillId="3" borderId="9" xfId="0" applyFont="1" applyFill="1" applyBorder="1" applyProtection="1">
      <protection locked="0"/>
    </xf>
    <xf numFmtId="0" fontId="58" fillId="3" borderId="10" xfId="0" applyFont="1" applyFill="1" applyBorder="1" applyProtection="1">
      <protection locked="0"/>
    </xf>
    <xf numFmtId="0" fontId="58" fillId="10" borderId="11" xfId="0" applyFont="1" applyFill="1" applyBorder="1" applyProtection="1">
      <protection locked="0"/>
    </xf>
    <xf numFmtId="0" fontId="58" fillId="10" borderId="10" xfId="0" applyFont="1" applyFill="1" applyBorder="1" applyProtection="1">
      <protection locked="0"/>
    </xf>
    <xf numFmtId="0" fontId="58"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7" fillId="3" borderId="0" xfId="0" applyFont="1" applyFill="1" applyAlignment="1">
      <alignment horizontal="left"/>
    </xf>
    <xf numFmtId="0" fontId="1" fillId="3" borderId="1" xfId="0" applyFont="1" applyFill="1" applyBorder="1" applyAlignment="1">
      <alignment horizontal="left" vertical="top" wrapText="1"/>
    </xf>
    <xf numFmtId="0" fontId="57"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2" fillId="5" borderId="0" xfId="0" applyFont="1" applyFill="1" applyAlignment="1">
      <alignment vertical="top"/>
    </xf>
    <xf numFmtId="0" fontId="62" fillId="5" borderId="0" xfId="0" applyFont="1" applyFill="1" applyAlignment="1">
      <alignment vertical="top" wrapText="1"/>
    </xf>
    <xf numFmtId="0" fontId="0" fillId="5" borderId="0" xfId="0" applyFill="1" applyAlignment="1">
      <alignment vertical="top"/>
    </xf>
    <xf numFmtId="0" fontId="25" fillId="5" borderId="0" xfId="0" applyFont="1" applyFill="1" applyAlignment="1">
      <alignment vertical="top"/>
    </xf>
    <xf numFmtId="0" fontId="52" fillId="5" borderId="0" xfId="0" applyFont="1" applyFill="1" applyAlignment="1">
      <alignment vertical="top" wrapText="1"/>
    </xf>
    <xf numFmtId="0" fontId="50"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2" fillId="5" borderId="16" xfId="0" applyFont="1" applyFill="1" applyBorder="1" applyAlignment="1">
      <alignment vertical="top"/>
    </xf>
    <xf numFmtId="0" fontId="62" fillId="5" borderId="17" xfId="0" applyFont="1" applyFill="1" applyBorder="1" applyAlignment="1">
      <alignment vertical="top"/>
    </xf>
    <xf numFmtId="0" fontId="62" fillId="5" borderId="18" xfId="0" applyFont="1" applyFill="1" applyBorder="1" applyAlignment="1">
      <alignment vertical="top"/>
    </xf>
    <xf numFmtId="0" fontId="62" fillId="5" borderId="19" xfId="0" applyFont="1" applyFill="1" applyBorder="1" applyAlignment="1">
      <alignment vertical="top"/>
    </xf>
    <xf numFmtId="165" fontId="25" fillId="11" borderId="1" xfId="0" applyNumberFormat="1" applyFont="1" applyFill="1" applyBorder="1" applyAlignment="1" applyProtection="1">
      <alignment horizontal="left" vertical="top"/>
      <protection locked="0"/>
    </xf>
    <xf numFmtId="4" fontId="25" fillId="11" borderId="1" xfId="0" applyNumberFormat="1" applyFont="1" applyFill="1" applyBorder="1" applyAlignment="1" applyProtection="1">
      <alignment horizontal="left" vertical="top"/>
      <protection locked="0"/>
    </xf>
    <xf numFmtId="0" fontId="25" fillId="11" borderId="1" xfId="0" applyFont="1" applyFill="1" applyBorder="1" applyAlignment="1" applyProtection="1">
      <alignment vertical="top"/>
      <protection locked="0"/>
    </xf>
    <xf numFmtId="0" fontId="6" fillId="3" borderId="0" xfId="0" applyFont="1" applyFill="1" applyAlignment="1">
      <alignment horizontal="right" vertical="top"/>
    </xf>
    <xf numFmtId="0" fontId="57" fillId="3" borderId="1" xfId="0" applyFont="1" applyFill="1" applyBorder="1" applyAlignment="1">
      <alignment horizontal="left"/>
    </xf>
    <xf numFmtId="49" fontId="8" fillId="12" borderId="1" xfId="22" applyNumberFormat="1" applyFont="1" applyFill="1" applyBorder="1" applyAlignment="1">
      <alignment horizontal="center" vertical="center" wrapText="1"/>
    </xf>
    <xf numFmtId="0" fontId="8" fillId="12" borderId="1" xfId="22" applyFont="1" applyFill="1" applyBorder="1" applyAlignment="1">
      <alignment horizontal="center" vertical="center" wrapText="1"/>
    </xf>
    <xf numFmtId="3" fontId="8" fillId="12" borderId="1" xfId="22" applyNumberFormat="1" applyFont="1" applyFill="1" applyBorder="1" applyAlignment="1">
      <alignment horizontal="center" vertical="center" wrapText="1"/>
    </xf>
    <xf numFmtId="49" fontId="63" fillId="12" borderId="1" xfId="17" applyNumberFormat="1" applyFont="1" applyFill="1" applyBorder="1" applyAlignment="1">
      <alignment horizontal="center" vertical="center" wrapText="1"/>
    </xf>
    <xf numFmtId="49" fontId="52" fillId="5" borderId="1" xfId="17" applyNumberFormat="1" applyFont="1" applyFill="1" applyBorder="1" applyAlignment="1">
      <alignment vertical="top"/>
    </xf>
    <xf numFmtId="0" fontId="52" fillId="0" borderId="1" xfId="0" applyFont="1" applyBorder="1" applyAlignment="1">
      <alignment vertical="top"/>
    </xf>
    <xf numFmtId="0" fontId="63" fillId="12" borderId="1" xfId="17" applyFont="1" applyFill="1" applyBorder="1" applyAlignment="1">
      <alignment horizontal="center" vertical="center" wrapText="1"/>
    </xf>
    <xf numFmtId="0" fontId="52" fillId="5" borderId="1" xfId="17" applyFont="1" applyFill="1" applyBorder="1" applyAlignment="1">
      <alignment vertical="top"/>
    </xf>
    <xf numFmtId="3" fontId="63" fillId="12" borderId="1" xfId="17" applyNumberFormat="1" applyFont="1" applyFill="1" applyBorder="1" applyAlignment="1">
      <alignment horizontal="center" vertical="center" wrapText="1"/>
    </xf>
    <xf numFmtId="9" fontId="63" fillId="12" borderId="1" xfId="17" applyNumberFormat="1" applyFont="1" applyFill="1" applyBorder="1" applyAlignment="1">
      <alignment horizontal="center" vertical="center" wrapText="1"/>
    </xf>
    <xf numFmtId="3" fontId="52" fillId="5" borderId="1" xfId="17" applyNumberFormat="1" applyFont="1" applyFill="1" applyBorder="1" applyAlignment="1">
      <alignment vertical="top"/>
    </xf>
    <xf numFmtId="9" fontId="52"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4" fillId="3" borderId="0" xfId="0" applyFont="1" applyFill="1"/>
    <xf numFmtId="0" fontId="65"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2" fillId="5" borderId="1" xfId="17" applyNumberFormat="1" applyFont="1" applyFill="1" applyBorder="1"/>
    <xf numFmtId="49" fontId="52" fillId="5" borderId="0" xfId="17" applyNumberFormat="1" applyFont="1" applyFill="1"/>
    <xf numFmtId="0" fontId="52" fillId="5" borderId="0" xfId="17" applyFont="1" applyFill="1"/>
    <xf numFmtId="0" fontId="52" fillId="5" borderId="1" xfId="17" applyFont="1" applyFill="1" applyBorder="1"/>
    <xf numFmtId="3" fontId="52" fillId="0" borderId="1" xfId="17" applyNumberFormat="1" applyFont="1" applyBorder="1"/>
    <xf numFmtId="3" fontId="52" fillId="5" borderId="1" xfId="17" applyNumberFormat="1" applyFont="1" applyFill="1" applyBorder="1"/>
    <xf numFmtId="3" fontId="52" fillId="5" borderId="0" xfId="17" applyNumberFormat="1" applyFont="1" applyFill="1"/>
    <xf numFmtId="9" fontId="52" fillId="5" borderId="0" xfId="17" applyNumberFormat="1" applyFont="1" applyFill="1"/>
    <xf numFmtId="0" fontId="52" fillId="5" borderId="1" xfId="17" applyFont="1" applyFill="1" applyBorder="1" applyAlignment="1">
      <alignment vertical="top" wrapText="1"/>
    </xf>
    <xf numFmtId="3" fontId="52" fillId="0" borderId="1" xfId="0" applyNumberFormat="1" applyFont="1" applyBorder="1"/>
    <xf numFmtId="49" fontId="52" fillId="0" borderId="1" xfId="0" applyNumberFormat="1" applyFont="1" applyBorder="1" applyAlignment="1">
      <alignment vertical="top"/>
    </xf>
    <xf numFmtId="0" fontId="50" fillId="5" borderId="0" xfId="0" applyFont="1" applyFill="1" applyAlignment="1">
      <alignment horizontal="right" vertical="top"/>
    </xf>
    <xf numFmtId="0" fontId="50" fillId="5" borderId="0" xfId="0" applyFont="1" applyFill="1" applyAlignment="1">
      <alignment horizontal="left" vertical="top"/>
    </xf>
    <xf numFmtId="0" fontId="23" fillId="5" borderId="1" xfId="0" applyFont="1" applyFill="1" applyBorder="1" applyAlignment="1">
      <alignment vertical="top" wrapText="1"/>
    </xf>
    <xf numFmtId="0" fontId="52" fillId="5" borderId="1" xfId="17" applyFont="1" applyFill="1" applyBorder="1" applyAlignment="1">
      <alignment wrapText="1"/>
    </xf>
    <xf numFmtId="0" fontId="52"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2"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2"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2" fillId="5" borderId="20" xfId="0" applyFont="1" applyFill="1" applyBorder="1" applyAlignment="1">
      <alignment vertical="top"/>
    </xf>
    <xf numFmtId="0" fontId="62" fillId="5" borderId="21" xfId="0" applyFont="1" applyFill="1" applyBorder="1" applyAlignment="1">
      <alignment vertical="top"/>
    </xf>
    <xf numFmtId="0" fontId="62" fillId="5" borderId="22" xfId="0" applyFont="1" applyFill="1" applyBorder="1" applyAlignment="1">
      <alignment vertical="top"/>
    </xf>
    <xf numFmtId="0" fontId="62"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7" fillId="3" borderId="0" xfId="0" applyFont="1" applyFill="1" applyAlignment="1">
      <alignment horizontal="right"/>
    </xf>
    <xf numFmtId="4" fontId="57" fillId="3" borderId="0" xfId="0" applyNumberFormat="1" applyFont="1" applyFill="1" applyAlignment="1">
      <alignment horizontal="right"/>
    </xf>
    <xf numFmtId="3" fontId="57" fillId="3" borderId="0" xfId="0" applyNumberFormat="1" applyFont="1" applyFill="1" applyAlignment="1">
      <alignment horizontal="center"/>
    </xf>
    <xf numFmtId="4" fontId="53"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6"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2" fillId="5" borderId="1" xfId="17" applyNumberFormat="1" applyFont="1" applyFill="1" applyBorder="1"/>
    <xf numFmtId="0" fontId="57" fillId="5" borderId="13" xfId="0" applyFont="1" applyFill="1" applyBorder="1" applyProtection="1">
      <protection locked="0"/>
    </xf>
    <xf numFmtId="0" fontId="67" fillId="9" borderId="25" xfId="0" applyFont="1" applyFill="1" applyBorder="1" applyAlignment="1" applyProtection="1">
      <alignment horizontal="center"/>
      <protection locked="0"/>
    </xf>
    <xf numFmtId="9" fontId="57" fillId="5" borderId="26" xfId="0" applyNumberFormat="1" applyFont="1" applyFill="1" applyBorder="1" applyAlignment="1" applyProtection="1">
      <alignment horizontal="center"/>
      <protection locked="0"/>
    </xf>
    <xf numFmtId="0" fontId="57" fillId="5" borderId="1" xfId="0" applyFont="1" applyFill="1" applyBorder="1" applyAlignment="1" applyProtection="1">
      <alignment horizontal="center"/>
      <protection locked="0"/>
    </xf>
    <xf numFmtId="0" fontId="57" fillId="5" borderId="1" xfId="0" applyFont="1" applyFill="1" applyBorder="1" applyProtection="1">
      <protection locked="0"/>
    </xf>
    <xf numFmtId="4" fontId="57" fillId="5" borderId="1" xfId="0" applyNumberFormat="1" applyFont="1" applyFill="1" applyBorder="1" applyProtection="1">
      <protection locked="0"/>
    </xf>
    <xf numFmtId="0" fontId="67" fillId="9" borderId="27" xfId="0" applyFont="1" applyFill="1" applyBorder="1" applyAlignment="1" applyProtection="1">
      <alignment horizontal="center"/>
      <protection locked="0"/>
    </xf>
    <xf numFmtId="0" fontId="67" fillId="9" borderId="28" xfId="0" applyFont="1" applyFill="1" applyBorder="1" applyAlignment="1" applyProtection="1">
      <alignment horizontal="center"/>
      <protection locked="0"/>
    </xf>
    <xf numFmtId="0" fontId="67" fillId="5" borderId="3" xfId="0" applyFont="1" applyFill="1" applyBorder="1" applyProtection="1">
      <protection locked="0"/>
    </xf>
    <xf numFmtId="9" fontId="57" fillId="5" borderId="1" xfId="0" applyNumberFormat="1" applyFont="1" applyFill="1" applyBorder="1" applyAlignment="1" applyProtection="1">
      <alignment horizontal="center"/>
      <protection locked="0"/>
    </xf>
    <xf numFmtId="0" fontId="57" fillId="3" borderId="0" xfId="0" applyFont="1" applyFill="1" applyProtection="1">
      <protection locked="0"/>
    </xf>
    <xf numFmtId="0" fontId="57" fillId="5" borderId="0" xfId="0" applyFont="1" applyFill="1" applyAlignment="1" applyProtection="1">
      <alignment horizontal="center"/>
      <protection locked="0"/>
    </xf>
    <xf numFmtId="4" fontId="57" fillId="3" borderId="0" xfId="0" applyNumberFormat="1" applyFont="1" applyFill="1" applyProtection="1">
      <protection locked="0"/>
    </xf>
    <xf numFmtId="0" fontId="57" fillId="3" borderId="1" xfId="0" applyFont="1" applyFill="1" applyBorder="1" applyProtection="1">
      <protection locked="0"/>
    </xf>
    <xf numFmtId="3" fontId="57" fillId="5" borderId="0" xfId="0" applyNumberFormat="1" applyFont="1" applyFill="1" applyAlignment="1" applyProtection="1">
      <alignment horizontal="center"/>
      <protection locked="0"/>
    </xf>
    <xf numFmtId="0" fontId="57" fillId="3" borderId="1" xfId="0" applyFont="1" applyFill="1" applyBorder="1" applyAlignment="1" applyProtection="1">
      <alignment vertical="top"/>
      <protection locked="0"/>
    </xf>
    <xf numFmtId="0" fontId="57" fillId="3" borderId="0" xfId="0" applyFont="1" applyFill="1" applyAlignment="1" applyProtection="1">
      <alignment vertical="top"/>
      <protection locked="0"/>
    </xf>
    <xf numFmtId="0" fontId="57" fillId="3" borderId="0" xfId="0" applyFont="1" applyFill="1" applyAlignment="1" applyProtection="1">
      <alignment wrapText="1"/>
      <protection locked="0"/>
    </xf>
    <xf numFmtId="0" fontId="68" fillId="3" borderId="0" xfId="0" applyFont="1" applyFill="1" applyAlignment="1">
      <alignment horizontal="right" vertical="center"/>
    </xf>
    <xf numFmtId="0" fontId="69" fillId="3" borderId="0" xfId="0" applyFont="1" applyFill="1" applyAlignment="1" applyProtection="1">
      <alignment horizontal="center"/>
      <protection locked="0"/>
    </xf>
    <xf numFmtId="0" fontId="69" fillId="3" borderId="0" xfId="0" applyFont="1" applyFill="1" applyAlignment="1">
      <alignment horizontal="center"/>
    </xf>
    <xf numFmtId="164" fontId="5" fillId="5" borderId="0" xfId="9" applyNumberFormat="1" applyFont="1" applyFill="1"/>
    <xf numFmtId="164" fontId="33"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1" fillId="5" borderId="0" xfId="9" applyFont="1" applyFill="1" applyAlignment="1">
      <alignment vertical="top"/>
    </xf>
    <xf numFmtId="0" fontId="15" fillId="5" borderId="0" xfId="9" applyFont="1" applyFill="1" applyAlignment="1">
      <alignment horizontal="center" vertical="top"/>
    </xf>
    <xf numFmtId="0" fontId="40" fillId="5" borderId="0" xfId="9" applyFont="1" applyFill="1" applyAlignment="1" applyProtection="1">
      <alignment horizontal="justify" vertical="top" wrapText="1"/>
      <protection locked="0"/>
    </xf>
    <xf numFmtId="0" fontId="6" fillId="13" borderId="1" xfId="9" applyFont="1" applyFill="1" applyBorder="1" applyAlignment="1">
      <alignment horizontal="justify" vertical="top" wrapText="1"/>
    </xf>
    <xf numFmtId="0" fontId="51" fillId="5" borderId="0" xfId="9" applyFont="1" applyFill="1" applyAlignment="1">
      <alignment vertical="top" wrapText="1"/>
    </xf>
    <xf numFmtId="0" fontId="70"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1" fillId="3" borderId="0" xfId="0" applyFont="1" applyFill="1"/>
    <xf numFmtId="0" fontId="37"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2" fillId="5" borderId="0" xfId="9" applyFont="1" applyFill="1" applyAlignment="1">
      <alignment horizontal="justify" vertical="top"/>
    </xf>
    <xf numFmtId="0" fontId="7" fillId="0" borderId="0" xfId="9" applyAlignment="1">
      <alignment horizontal="justify" vertical="top"/>
    </xf>
    <xf numFmtId="0" fontId="39" fillId="5" borderId="0" xfId="0" applyFont="1" applyFill="1" applyAlignment="1">
      <alignment vertical="top" wrapText="1"/>
    </xf>
    <xf numFmtId="0" fontId="7" fillId="5" borderId="0" xfId="0" applyFont="1" applyFill="1" applyAlignment="1">
      <alignment vertical="top"/>
    </xf>
    <xf numFmtId="0" fontId="8" fillId="12"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2"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2" fillId="5" borderId="19" xfId="0" applyNumberFormat="1" applyFont="1" applyFill="1" applyBorder="1" applyAlignment="1">
      <alignment vertical="top"/>
    </xf>
    <xf numFmtId="3" fontId="62" fillId="5" borderId="23" xfId="0" applyNumberFormat="1" applyFont="1" applyFill="1" applyBorder="1" applyAlignment="1">
      <alignment vertical="top"/>
    </xf>
    <xf numFmtId="1" fontId="62"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2" fillId="5" borderId="1" xfId="17" applyNumberFormat="1" applyFont="1" applyFill="1" applyBorder="1"/>
    <xf numFmtId="4" fontId="52" fillId="5" borderId="1" xfId="17" applyNumberFormat="1" applyFont="1" applyFill="1" applyBorder="1" applyAlignment="1">
      <alignment vertical="top"/>
    </xf>
    <xf numFmtId="4" fontId="52" fillId="0" borderId="1" xfId="17" applyNumberFormat="1" applyFont="1" applyBorder="1"/>
    <xf numFmtId="4" fontId="52" fillId="0" borderId="1" xfId="0" applyNumberFormat="1" applyFont="1" applyBorder="1"/>
    <xf numFmtId="0" fontId="81" fillId="5" borderId="0" xfId="9" applyFont="1" applyFill="1" applyAlignment="1">
      <alignment horizontal="justify" vertical="top"/>
    </xf>
    <xf numFmtId="4" fontId="82" fillId="2" borderId="1" xfId="0" applyNumberFormat="1" applyFont="1" applyFill="1" applyBorder="1" applyAlignment="1">
      <alignment horizontal="center" vertical="center" wrapText="1"/>
    </xf>
    <xf numFmtId="0" fontId="45" fillId="5" borderId="14" xfId="9" applyFont="1" applyFill="1" applyBorder="1" applyAlignment="1">
      <alignment horizontal="left" vertical="top" wrapText="1"/>
    </xf>
    <xf numFmtId="0" fontId="11" fillId="13" borderId="1" xfId="9" applyFont="1" applyFill="1" applyBorder="1" applyAlignment="1">
      <alignment horizontal="justify" vertical="top" wrapText="1"/>
    </xf>
    <xf numFmtId="0" fontId="7" fillId="5" borderId="1" xfId="9" applyFill="1" applyBorder="1" applyAlignment="1">
      <alignment horizontal="justify" vertical="top" wrapText="1"/>
    </xf>
    <xf numFmtId="0" fontId="21"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5"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8" fillId="5" borderId="0" xfId="9" applyFont="1" applyFill="1" applyAlignment="1">
      <alignment horizontal="justify" vertical="top" wrapText="1"/>
    </xf>
    <xf numFmtId="0" fontId="84"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8"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2" fillId="0" borderId="1" xfId="0" applyFont="1" applyBorder="1" applyAlignment="1">
      <alignment horizontal="justify" vertical="center"/>
    </xf>
    <xf numFmtId="0" fontId="23" fillId="5" borderId="24" xfId="0" applyFont="1" applyFill="1" applyBorder="1" applyAlignment="1">
      <alignment vertical="top" wrapText="1"/>
    </xf>
    <xf numFmtId="0" fontId="41" fillId="0" borderId="1" xfId="1" applyFill="1" applyBorder="1" applyAlignment="1" applyProtection="1">
      <alignment vertical="top"/>
    </xf>
    <xf numFmtId="0" fontId="41" fillId="5" borderId="1" xfId="1" applyFill="1" applyBorder="1" applyAlignment="1" applyProtection="1"/>
    <xf numFmtId="0" fontId="1" fillId="0" borderId="1" xfId="1" applyFont="1" applyFill="1" applyBorder="1" applyAlignment="1" applyProtection="1">
      <alignment vertical="top" wrapText="1"/>
    </xf>
    <xf numFmtId="0" fontId="52" fillId="0" borderId="1" xfId="22" applyFont="1" applyBorder="1" applyAlignment="1">
      <alignment vertical="top" wrapText="1"/>
    </xf>
    <xf numFmtId="3" fontId="1" fillId="0" borderId="1" xfId="22" applyNumberFormat="1" applyFont="1" applyBorder="1" applyAlignment="1">
      <alignment vertical="top" wrapText="1"/>
    </xf>
    <xf numFmtId="0" fontId="88" fillId="0" borderId="1" xfId="0" applyFont="1" applyBorder="1" applyAlignment="1">
      <alignment vertical="top"/>
    </xf>
    <xf numFmtId="0" fontId="1" fillId="0" borderId="1" xfId="0" applyFont="1" applyBorder="1"/>
    <xf numFmtId="0" fontId="52" fillId="0" borderId="1" xfId="0" applyFont="1" applyBorder="1"/>
    <xf numFmtId="0" fontId="1" fillId="0" borderId="1" xfId="1" applyFont="1" applyBorder="1" applyAlignment="1" applyProtection="1">
      <alignment vertical="top"/>
    </xf>
    <xf numFmtId="0" fontId="41"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1" fillId="0" borderId="1" xfId="1" applyBorder="1" applyAlignment="1" applyProtection="1"/>
    <xf numFmtId="0" fontId="45" fillId="5" borderId="0" xfId="9" applyFont="1" applyFill="1" applyAlignment="1">
      <alignment horizontal="justify" vertical="top" wrapText="1"/>
    </xf>
    <xf numFmtId="0" fontId="7" fillId="5" borderId="0" xfId="9" applyFill="1" applyAlignment="1">
      <alignment horizontal="center" vertical="top" wrapText="1"/>
    </xf>
    <xf numFmtId="0" fontId="7" fillId="5" borderId="0" xfId="9" applyFill="1" applyAlignment="1">
      <alignment horizontal="right" vertical="top"/>
    </xf>
    <xf numFmtId="49" fontId="1" fillId="3" borderId="0" xfId="3" applyNumberFormat="1" applyFont="1" applyFill="1" applyAlignment="1" applyProtection="1">
      <alignment vertical="top" wrapText="1"/>
      <protection locked="0"/>
    </xf>
    <xf numFmtId="4" fontId="1" fillId="3" borderId="0" xfId="3" applyNumberFormat="1" applyFont="1" applyFill="1" applyAlignment="1" applyProtection="1">
      <alignment vertical="top"/>
      <protection locked="0"/>
    </xf>
    <xf numFmtId="3" fontId="1" fillId="3" borderId="0" xfId="3" applyNumberFormat="1" applyFont="1" applyFill="1" applyAlignment="1" applyProtection="1">
      <alignment horizontal="center" vertical="top"/>
      <protection locked="0"/>
    </xf>
    <xf numFmtId="164" fontId="1" fillId="3" borderId="0" xfId="3" applyNumberFormat="1" applyFont="1" applyFill="1" applyAlignment="1" applyProtection="1">
      <alignment vertical="top"/>
      <protection locked="0"/>
    </xf>
    <xf numFmtId="0" fontId="1" fillId="16" borderId="15" xfId="0" applyFont="1" applyFill="1" applyBorder="1" applyAlignment="1">
      <alignment vertical="top" wrapText="1"/>
    </xf>
    <xf numFmtId="49" fontId="1" fillId="3" borderId="0" xfId="0" applyNumberFormat="1" applyFont="1" applyFill="1" applyAlignment="1" applyProtection="1">
      <alignment horizontal="right" vertical="top" wrapText="1"/>
      <protection locked="0"/>
    </xf>
    <xf numFmtId="49" fontId="1" fillId="3" borderId="0" xfId="3" applyNumberFormat="1" applyFont="1" applyFill="1" applyAlignment="1" applyProtection="1">
      <alignment horizontal="right" vertical="top" wrapText="1"/>
      <protection locked="0"/>
    </xf>
    <xf numFmtId="164" fontId="1" fillId="0" borderId="0" xfId="3" applyNumberFormat="1" applyFont="1" applyAlignment="1" applyProtection="1">
      <alignment vertical="top"/>
      <protection locked="0"/>
    </xf>
    <xf numFmtId="49" fontId="1" fillId="0" borderId="0" xfId="0" applyNumberFormat="1" applyFont="1" applyAlignment="1" applyProtection="1">
      <alignment vertical="top" wrapText="1"/>
      <protection locked="0"/>
    </xf>
    <xf numFmtId="49" fontId="1" fillId="0" borderId="0" xfId="3" applyNumberFormat="1" applyFont="1" applyAlignment="1" applyProtection="1">
      <alignment vertical="top" wrapText="1"/>
      <protection locked="0"/>
    </xf>
    <xf numFmtId="49" fontId="1" fillId="0" borderId="0" xfId="3" applyNumberFormat="1" applyFont="1" applyAlignment="1" applyProtection="1">
      <alignment horizontal="right" vertical="top" wrapText="1"/>
      <protection locked="0"/>
    </xf>
    <xf numFmtId="4" fontId="1" fillId="0" borderId="0" xfId="3" applyNumberFormat="1" applyFont="1" applyAlignment="1" applyProtection="1">
      <alignment vertical="top"/>
      <protection locked="0"/>
    </xf>
    <xf numFmtId="3" fontId="1" fillId="0" borderId="0" xfId="3" applyNumberFormat="1" applyFont="1" applyAlignment="1" applyProtection="1">
      <alignment horizontal="center" vertical="top"/>
      <protection locked="0"/>
    </xf>
    <xf numFmtId="0" fontId="61" fillId="0" borderId="0" xfId="0" applyFont="1"/>
    <xf numFmtId="0" fontId="59" fillId="0" borderId="0" xfId="0" applyFont="1"/>
    <xf numFmtId="0" fontId="1" fillId="0" borderId="0" xfId="0" applyFont="1"/>
    <xf numFmtId="0" fontId="65" fillId="3" borderId="0" xfId="0" applyFont="1" applyFill="1" applyAlignment="1">
      <alignment horizontal="center"/>
    </xf>
    <xf numFmtId="164" fontId="76" fillId="8" borderId="0" xfId="0" applyNumberFormat="1" applyFont="1" applyFill="1" applyAlignment="1">
      <alignment horizontal="center"/>
    </xf>
    <xf numFmtId="2" fontId="76" fillId="8" borderId="0" xfId="0" applyNumberFormat="1" applyFont="1" applyFill="1" applyAlignment="1">
      <alignment horizontal="center"/>
    </xf>
    <xf numFmtId="0" fontId="77" fillId="14" borderId="13" xfId="0" applyFont="1" applyFill="1" applyBorder="1" applyAlignment="1">
      <alignment horizontal="center" vertical="center" wrapText="1"/>
    </xf>
    <xf numFmtId="0" fontId="77" fillId="14" borderId="29" xfId="0" applyFont="1" applyFill="1" applyBorder="1" applyAlignment="1">
      <alignment horizontal="center" vertical="center" wrapText="1"/>
    </xf>
    <xf numFmtId="0" fontId="77" fillId="14" borderId="26" xfId="0" applyFont="1" applyFill="1" applyBorder="1" applyAlignment="1">
      <alignment horizontal="center" vertical="center"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3" fillId="8" borderId="0" xfId="0" applyNumberFormat="1" applyFont="1" applyFill="1" applyAlignment="1">
      <alignment horizontal="center"/>
    </xf>
    <xf numFmtId="164" fontId="73" fillId="8" borderId="0" xfId="0" applyNumberFormat="1" applyFont="1" applyFill="1" applyAlignment="1">
      <alignment horizontal="center"/>
    </xf>
    <xf numFmtId="0" fontId="89"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1" fillId="3" borderId="31" xfId="0" applyNumberFormat="1" applyFont="1" applyFill="1" applyBorder="1"/>
    <xf numFmtId="4" fontId="21" fillId="3" borderId="32" xfId="0" applyNumberFormat="1" applyFont="1" applyFill="1" applyBorder="1"/>
    <xf numFmtId="4" fontId="74" fillId="5" borderId="0" xfId="0" applyNumberFormat="1" applyFont="1" applyFill="1" applyAlignment="1">
      <alignment horizontal="left" vertical="top" wrapText="1"/>
    </xf>
    <xf numFmtId="0" fontId="74"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5" fillId="4" borderId="33" xfId="0" applyFont="1" applyFill="1" applyBorder="1" applyAlignment="1">
      <alignment horizontal="center" vertical="center" wrapText="1"/>
    </xf>
    <xf numFmtId="0" fontId="75" fillId="4" borderId="34" xfId="0" applyFont="1" applyFill="1" applyBorder="1" applyAlignment="1">
      <alignment horizontal="center" vertical="center" wrapText="1"/>
    </xf>
    <xf numFmtId="4" fontId="21" fillId="11" borderId="35" xfId="0" applyNumberFormat="1" applyFont="1" applyFill="1" applyBorder="1" applyAlignment="1">
      <alignment horizontal="right" vertical="center"/>
    </xf>
    <xf numFmtId="4" fontId="21" fillId="11" borderId="36" xfId="0" applyNumberFormat="1" applyFont="1" applyFill="1" applyBorder="1" applyAlignment="1">
      <alignment horizontal="right" vertical="center"/>
    </xf>
    <xf numFmtId="4" fontId="21" fillId="3" borderId="37" xfId="0" applyNumberFormat="1" applyFont="1" applyFill="1" applyBorder="1"/>
    <xf numFmtId="4" fontId="21"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0" fillId="5" borderId="0" xfId="0" applyFill="1" applyAlignment="1">
      <alignment horizontal="center" vertical="top" wrapText="1"/>
    </xf>
    <xf numFmtId="0" fontId="62" fillId="5" borderId="15" xfId="0" applyFont="1" applyFill="1" applyBorder="1" applyAlignment="1">
      <alignment horizontal="center" vertical="center" wrapText="1"/>
    </xf>
    <xf numFmtId="0" fontId="78" fillId="15" borderId="0" xfId="0" applyFont="1" applyFill="1" applyAlignment="1">
      <alignment horizontal="center" vertical="center" wrapText="1"/>
    </xf>
    <xf numFmtId="0" fontId="78" fillId="15" borderId="0" xfId="0" applyFont="1" applyFill="1" applyAlignment="1">
      <alignment horizontal="center" vertical="center"/>
    </xf>
    <xf numFmtId="0" fontId="79" fillId="5" borderId="0" xfId="0" applyFont="1" applyFill="1" applyAlignment="1">
      <alignment horizontal="center"/>
    </xf>
    <xf numFmtId="0" fontId="0" fillId="5" borderId="0" xfId="0" applyFill="1" applyAlignment="1">
      <alignment horizontal="justify" vertical="top" wrapText="1"/>
    </xf>
    <xf numFmtId="0" fontId="50" fillId="11" borderId="13" xfId="0" applyFont="1" applyFill="1" applyBorder="1" applyAlignment="1" applyProtection="1">
      <alignment horizontal="justify" vertical="top" wrapText="1"/>
      <protection locked="0"/>
    </xf>
    <xf numFmtId="0" fontId="50"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3"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37">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106" noThreeD="1" sel="60" val="59"/>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103</xdr:row>
          <xdr:rowOff>209550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3"/>
  <sheetViews>
    <sheetView showGridLines="0" zoomScaleNormal="100" workbookViewId="0">
      <selection activeCell="A148" sqref="A148"/>
    </sheetView>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ht="22.35" customHeight="1" x14ac:dyDescent="0.2">
      <c r="A1" s="319" t="s">
        <v>1578</v>
      </c>
    </row>
    <row r="2" spans="1:4" s="18" customFormat="1" ht="61.35" customHeight="1" x14ac:dyDescent="0.2">
      <c r="A2" s="297" t="s">
        <v>1579</v>
      </c>
      <c r="C2" s="344"/>
      <c r="D2" s="344"/>
    </row>
    <row r="3" spans="1:4" s="18" customFormat="1" ht="17.45" customHeight="1" x14ac:dyDescent="0.2">
      <c r="A3" s="17"/>
      <c r="C3" s="197"/>
      <c r="D3" s="197"/>
    </row>
    <row r="4" spans="1:4" s="18" customFormat="1" ht="18" x14ac:dyDescent="0.2">
      <c r="A4" s="259" t="s">
        <v>0</v>
      </c>
      <c r="C4" s="197"/>
      <c r="D4" s="197"/>
    </row>
    <row r="5" spans="1:4" s="18" customFormat="1" ht="18" x14ac:dyDescent="0.2">
      <c r="A5" s="260" t="s">
        <v>1</v>
      </c>
      <c r="C5" s="197"/>
      <c r="D5" s="197"/>
    </row>
    <row r="6" spans="1:4" s="18" customFormat="1" ht="18" x14ac:dyDescent="0.2">
      <c r="A6" s="260" t="s">
        <v>2</v>
      </c>
      <c r="C6" s="197"/>
      <c r="D6" s="197"/>
    </row>
    <row r="7" spans="1:4" s="18" customFormat="1" ht="25.5" x14ac:dyDescent="0.2">
      <c r="A7" s="260" t="s">
        <v>1438</v>
      </c>
      <c r="C7" s="197"/>
      <c r="D7" s="197"/>
    </row>
    <row r="8" spans="1:4" s="18" customFormat="1" ht="18" x14ac:dyDescent="0.2">
      <c r="A8" s="285" t="s">
        <v>3</v>
      </c>
      <c r="C8" s="197"/>
      <c r="D8" s="197"/>
    </row>
    <row r="9" spans="1:4" s="18" customFormat="1" ht="18" x14ac:dyDescent="0.2">
      <c r="A9" s="261" t="s">
        <v>1214</v>
      </c>
      <c r="C9" s="197"/>
      <c r="D9" s="197"/>
    </row>
    <row r="10" spans="1:4" s="18" customFormat="1" ht="18" x14ac:dyDescent="0.2">
      <c r="A10" s="261" t="s">
        <v>1215</v>
      </c>
      <c r="C10" s="197"/>
      <c r="D10" s="197"/>
    </row>
    <row r="11" spans="1:4" s="18" customFormat="1" ht="18" x14ac:dyDescent="0.2">
      <c r="A11" s="285" t="s">
        <v>1216</v>
      </c>
      <c r="C11" s="197"/>
      <c r="D11" s="197"/>
    </row>
    <row r="12" spans="1:4" s="18" customFormat="1" ht="38.25" x14ac:dyDescent="0.2">
      <c r="A12" s="285" t="s">
        <v>1217</v>
      </c>
      <c r="C12" s="197"/>
      <c r="D12" s="197"/>
    </row>
    <row r="13" spans="1:4" s="18" customFormat="1" ht="24.6" customHeight="1" x14ac:dyDescent="0.2">
      <c r="A13" s="293" t="s">
        <v>1234</v>
      </c>
      <c r="C13" s="197"/>
      <c r="D13" s="197"/>
    </row>
    <row r="14" spans="1:4" s="18" customFormat="1" ht="17.45" customHeight="1" x14ac:dyDescent="0.2">
      <c r="A14" s="298"/>
      <c r="C14" s="197"/>
      <c r="D14" s="197"/>
    </row>
    <row r="15" spans="1:4" s="18" customFormat="1" ht="19.7" customHeight="1" x14ac:dyDescent="0.2">
      <c r="A15" s="299" t="s">
        <v>4</v>
      </c>
      <c r="C15" s="197"/>
      <c r="D15" s="197"/>
    </row>
    <row r="16" spans="1:4" ht="17.45" customHeight="1" x14ac:dyDescent="0.2">
      <c r="A16" s="127"/>
      <c r="C16" s="21"/>
    </row>
    <row r="17" spans="1:4" ht="315.60000000000002" customHeight="1" x14ac:dyDescent="0.2">
      <c r="A17" s="287" t="s">
        <v>1575</v>
      </c>
      <c r="C17" s="21"/>
    </row>
    <row r="18" spans="1:4" ht="17.45" customHeight="1" x14ac:dyDescent="0.2">
      <c r="A18" s="21"/>
      <c r="C18" s="21"/>
    </row>
    <row r="19" spans="1:4" ht="227.45" customHeight="1" x14ac:dyDescent="0.2">
      <c r="A19" s="287" t="s">
        <v>5</v>
      </c>
      <c r="B19" s="249"/>
      <c r="C19" s="21"/>
    </row>
    <row r="20" spans="1:4" x14ac:dyDescent="0.2">
      <c r="A20" s="21"/>
      <c r="B20" s="249"/>
      <c r="C20" s="21"/>
    </row>
    <row r="21" spans="1:4" ht="18" x14ac:dyDescent="0.2">
      <c r="A21" s="288" t="s">
        <v>6</v>
      </c>
      <c r="C21" s="21"/>
    </row>
    <row r="22" spans="1:4" ht="38.25" x14ac:dyDescent="0.2">
      <c r="A22" s="19" t="s">
        <v>7</v>
      </c>
      <c r="C22" s="345"/>
      <c r="D22" s="345"/>
    </row>
    <row r="23" spans="1:4" x14ac:dyDescent="0.2">
      <c r="C23" s="346"/>
      <c r="D23" s="345"/>
    </row>
    <row r="24" spans="1:4" ht="68.099999999999994" customHeight="1" x14ac:dyDescent="0.2">
      <c r="A24" s="23" t="s">
        <v>1235</v>
      </c>
      <c r="C24" s="247"/>
      <c r="D24" s="248"/>
    </row>
    <row r="25" spans="1:4" x14ac:dyDescent="0.2">
      <c r="C25" s="342"/>
      <c r="D25" s="343"/>
    </row>
    <row r="26" spans="1:4" ht="28.5" customHeight="1" x14ac:dyDescent="0.2">
      <c r="A26" s="23" t="s">
        <v>8</v>
      </c>
    </row>
    <row r="28" spans="1:4" ht="25.5" x14ac:dyDescent="0.2">
      <c r="A28" s="19" t="s">
        <v>1567</v>
      </c>
      <c r="B28" s="253"/>
    </row>
    <row r="29" spans="1:4" x14ac:dyDescent="0.2">
      <c r="A29" s="20"/>
    </row>
    <row r="30" spans="1:4" ht="41.45" customHeight="1" x14ac:dyDescent="0.2">
      <c r="A30" s="23" t="s">
        <v>9</v>
      </c>
    </row>
    <row r="32" spans="1:4" ht="38.25" x14ac:dyDescent="0.2">
      <c r="A32" s="19" t="s">
        <v>1218</v>
      </c>
    </row>
    <row r="34" spans="1:3" x14ac:dyDescent="0.2">
      <c r="A34" s="19" t="s">
        <v>1219</v>
      </c>
    </row>
    <row r="36" spans="1:3" ht="51" x14ac:dyDescent="0.2">
      <c r="A36" s="19" t="s">
        <v>1221</v>
      </c>
    </row>
    <row r="38" spans="1:3" ht="25.5" x14ac:dyDescent="0.2">
      <c r="A38" s="263" t="s">
        <v>1220</v>
      </c>
    </row>
    <row r="40" spans="1:3" ht="76.5" x14ac:dyDescent="0.2">
      <c r="A40" s="23" t="s">
        <v>1222</v>
      </c>
    </row>
    <row r="42" spans="1:3" ht="25.5" x14ac:dyDescent="0.2">
      <c r="A42" s="19" t="s">
        <v>10</v>
      </c>
    </row>
    <row r="44" spans="1:3" ht="76.5" x14ac:dyDescent="0.2">
      <c r="A44" s="291" t="s">
        <v>1569</v>
      </c>
      <c r="C44" s="22"/>
    </row>
    <row r="45" spans="1:3" ht="63.75" x14ac:dyDescent="0.2">
      <c r="A45" s="289" t="s">
        <v>1570</v>
      </c>
      <c r="C45" s="22"/>
    </row>
    <row r="46" spans="1:3" x14ac:dyDescent="0.2">
      <c r="A46" s="283"/>
      <c r="C46" s="22"/>
    </row>
    <row r="47" spans="1:3" ht="51" x14ac:dyDescent="0.2">
      <c r="A47" s="290" t="s">
        <v>11</v>
      </c>
      <c r="C47" s="22"/>
    </row>
    <row r="49" spans="1:1" x14ac:dyDescent="0.2">
      <c r="A49" s="291" t="s">
        <v>1223</v>
      </c>
    </row>
    <row r="51" spans="1:1" ht="38.25" x14ac:dyDescent="0.2">
      <c r="A51" s="19" t="s">
        <v>1224</v>
      </c>
    </row>
    <row r="53" spans="1:1" ht="76.5" x14ac:dyDescent="0.2">
      <c r="A53" s="19" t="s">
        <v>1225</v>
      </c>
    </row>
    <row r="55" spans="1:1" ht="48.6" customHeight="1" x14ac:dyDescent="0.2">
      <c r="A55" s="19" t="s">
        <v>1226</v>
      </c>
    </row>
    <row r="57" spans="1:1" ht="18.95" customHeight="1" x14ac:dyDescent="0.2">
      <c r="A57" s="19" t="s">
        <v>12</v>
      </c>
    </row>
    <row r="59" spans="1:1" ht="18.600000000000001" customHeight="1" x14ac:dyDescent="0.2">
      <c r="A59" s="19" t="s">
        <v>13</v>
      </c>
    </row>
    <row r="61" spans="1:1" ht="140.25" x14ac:dyDescent="0.2">
      <c r="A61" s="23" t="s">
        <v>1227</v>
      </c>
    </row>
    <row r="62" spans="1:1" x14ac:dyDescent="0.2">
      <c r="A62" s="23"/>
    </row>
    <row r="63" spans="1:1" x14ac:dyDescent="0.2">
      <c r="A63" s="19" t="s">
        <v>14</v>
      </c>
    </row>
    <row r="64" spans="1:1" ht="25.5" x14ac:dyDescent="0.2">
      <c r="A64" s="19" t="s">
        <v>15</v>
      </c>
    </row>
    <row r="65" spans="1:1" ht="29.45" customHeight="1" x14ac:dyDescent="0.2">
      <c r="A65" s="19" t="s">
        <v>1228</v>
      </c>
    </row>
    <row r="67" spans="1:1" ht="87.95" customHeight="1" x14ac:dyDescent="0.2">
      <c r="A67" s="23" t="s">
        <v>16</v>
      </c>
    </row>
    <row r="69" spans="1:1" ht="18" x14ac:dyDescent="0.2">
      <c r="A69" s="250" t="s">
        <v>17</v>
      </c>
    </row>
    <row r="71" spans="1:1" ht="178.5" customHeight="1" x14ac:dyDescent="0.2">
      <c r="A71" s="251" t="s">
        <v>18</v>
      </c>
    </row>
    <row r="72" spans="1:1" x14ac:dyDescent="0.2">
      <c r="A72" s="251"/>
    </row>
    <row r="73" spans="1:1" ht="167.1" customHeight="1" x14ac:dyDescent="0.2">
      <c r="A73" s="300" t="s">
        <v>1243</v>
      </c>
    </row>
    <row r="74" spans="1:1" ht="38.25" x14ac:dyDescent="0.2">
      <c r="A74" s="23" t="s">
        <v>1244</v>
      </c>
    </row>
    <row r="75" spans="1:1" x14ac:dyDescent="0.2">
      <c r="A75" s="25" t="s">
        <v>19</v>
      </c>
    </row>
    <row r="76" spans="1:1" ht="51" x14ac:dyDescent="0.2">
      <c r="A76" s="23" t="s">
        <v>20</v>
      </c>
    </row>
    <row r="77" spans="1:1" ht="25.5" x14ac:dyDescent="0.2">
      <c r="A77" s="23" t="s">
        <v>21</v>
      </c>
    </row>
    <row r="78" spans="1:1" x14ac:dyDescent="0.2">
      <c r="A78" s="128" t="s">
        <v>22</v>
      </c>
    </row>
    <row r="79" spans="1:1" x14ac:dyDescent="0.2">
      <c r="A79" s="129" t="s">
        <v>23</v>
      </c>
    </row>
    <row r="80" spans="1:1" x14ac:dyDescent="0.2">
      <c r="A80" s="129" t="s">
        <v>1571</v>
      </c>
    </row>
    <row r="81" spans="1:2" x14ac:dyDescent="0.2">
      <c r="A81" s="129" t="s">
        <v>24</v>
      </c>
    </row>
    <row r="82" spans="1:2" x14ac:dyDescent="0.2">
      <c r="A82" s="130" t="s">
        <v>25</v>
      </c>
    </row>
    <row r="83" spans="1:2" x14ac:dyDescent="0.2">
      <c r="A83" s="129" t="s">
        <v>26</v>
      </c>
    </row>
    <row r="84" spans="1:2" x14ac:dyDescent="0.2">
      <c r="A84" s="130" t="s">
        <v>27</v>
      </c>
    </row>
    <row r="85" spans="1:2" x14ac:dyDescent="0.2">
      <c r="A85" s="129" t="s">
        <v>28</v>
      </c>
    </row>
    <row r="86" spans="1:2" x14ac:dyDescent="0.2">
      <c r="A86" s="131" t="s">
        <v>29</v>
      </c>
    </row>
    <row r="87" spans="1:2" x14ac:dyDescent="0.2">
      <c r="A87" s="24"/>
    </row>
    <row r="88" spans="1:2" ht="18" x14ac:dyDescent="0.2">
      <c r="A88" s="294" t="s">
        <v>30</v>
      </c>
    </row>
    <row r="90" spans="1:2" x14ac:dyDescent="0.2">
      <c r="A90" s="252" t="s">
        <v>31</v>
      </c>
    </row>
    <row r="91" spans="1:2" x14ac:dyDescent="0.2">
      <c r="A91" s="23" t="s">
        <v>32</v>
      </c>
    </row>
    <row r="92" spans="1:2" x14ac:dyDescent="0.2">
      <c r="A92" s="25" t="s">
        <v>19</v>
      </c>
    </row>
    <row r="93" spans="1:2" ht="17.100000000000001" customHeight="1" x14ac:dyDescent="0.2">
      <c r="A93" s="23" t="s">
        <v>33</v>
      </c>
      <c r="B93" s="254"/>
    </row>
    <row r="94" spans="1:2" x14ac:dyDescent="0.2">
      <c r="A94" s="23"/>
    </row>
    <row r="95" spans="1:2" x14ac:dyDescent="0.2">
      <c r="A95" s="252" t="s">
        <v>34</v>
      </c>
    </row>
    <row r="96" spans="1:2" ht="51" x14ac:dyDescent="0.2">
      <c r="A96" s="23" t="s">
        <v>1236</v>
      </c>
    </row>
    <row r="97" spans="1:4" x14ac:dyDescent="0.2">
      <c r="A97" s="23"/>
    </row>
    <row r="98" spans="1:4" x14ac:dyDescent="0.2">
      <c r="A98" s="252" t="s">
        <v>35</v>
      </c>
    </row>
    <row r="99" spans="1:4" ht="76.5" x14ac:dyDescent="0.2">
      <c r="A99" s="23" t="s">
        <v>1237</v>
      </c>
    </row>
    <row r="100" spans="1:4" x14ac:dyDescent="0.2">
      <c r="A100" s="23"/>
    </row>
    <row r="101" spans="1:4" x14ac:dyDescent="0.2">
      <c r="A101" s="252" t="s">
        <v>36</v>
      </c>
    </row>
    <row r="102" spans="1:4" ht="81.95" customHeight="1" x14ac:dyDescent="0.2">
      <c r="A102" s="23" t="s">
        <v>1238</v>
      </c>
    </row>
    <row r="103" spans="1:4" x14ac:dyDescent="0.2">
      <c r="A103" s="23"/>
    </row>
    <row r="104" spans="1:4" x14ac:dyDescent="0.2">
      <c r="A104" s="286" t="s">
        <v>37</v>
      </c>
    </row>
    <row r="105" spans="1:4" ht="54.95" customHeight="1" x14ac:dyDescent="0.2">
      <c r="A105" s="23" t="s">
        <v>1239</v>
      </c>
    </row>
    <row r="106" spans="1:4" x14ac:dyDescent="0.2">
      <c r="A106" s="23"/>
      <c r="B106" s="20" t="s">
        <v>38</v>
      </c>
    </row>
    <row r="107" spans="1:4" x14ac:dyDescent="0.2">
      <c r="A107" s="252" t="s">
        <v>39</v>
      </c>
    </row>
    <row r="108" spans="1:4" ht="67.5" customHeight="1" x14ac:dyDescent="0.2">
      <c r="A108" s="19" t="s">
        <v>1572</v>
      </c>
    </row>
    <row r="109" spans="1:4" ht="38.25" x14ac:dyDescent="0.2">
      <c r="A109" s="19" t="s">
        <v>1231</v>
      </c>
    </row>
    <row r="110" spans="1:4" ht="29.45" customHeight="1" x14ac:dyDescent="0.2">
      <c r="A110" s="19" t="s">
        <v>40</v>
      </c>
    </row>
    <row r="111" spans="1:4" x14ac:dyDescent="0.2">
      <c r="D111" s="20" t="s">
        <v>38</v>
      </c>
    </row>
    <row r="112" spans="1:4" ht="102" x14ac:dyDescent="0.2">
      <c r="A112" s="23" t="s">
        <v>1230</v>
      </c>
    </row>
    <row r="113" spans="1:2" ht="25.5" x14ac:dyDescent="0.2">
      <c r="A113" s="19" t="s">
        <v>1229</v>
      </c>
    </row>
    <row r="115" spans="1:2" ht="182.45" customHeight="1" x14ac:dyDescent="0.2">
      <c r="A115" s="23" t="s">
        <v>1574</v>
      </c>
    </row>
    <row r="116" spans="1:2" x14ac:dyDescent="0.2">
      <c r="A116" s="262"/>
      <c r="B116" s="249"/>
    </row>
    <row r="117" spans="1:2" x14ac:dyDescent="0.2">
      <c r="A117" s="252" t="s">
        <v>41</v>
      </c>
    </row>
    <row r="118" spans="1:2" ht="25.5" x14ac:dyDescent="0.2">
      <c r="A118" s="23" t="s">
        <v>42</v>
      </c>
    </row>
    <row r="119" spans="1:2" x14ac:dyDescent="0.2">
      <c r="A119" s="23"/>
    </row>
    <row r="120" spans="1:2" x14ac:dyDescent="0.2">
      <c r="A120" s="252" t="s">
        <v>43</v>
      </c>
    </row>
    <row r="121" spans="1:2" x14ac:dyDescent="0.2">
      <c r="A121" s="23" t="s">
        <v>44</v>
      </c>
    </row>
    <row r="122" spans="1:2" x14ac:dyDescent="0.2">
      <c r="A122" s="23"/>
    </row>
    <row r="123" spans="1:2" x14ac:dyDescent="0.2">
      <c r="A123" s="23" t="s">
        <v>45</v>
      </c>
    </row>
    <row r="124" spans="1:2" ht="25.5" x14ac:dyDescent="0.2">
      <c r="A124" s="23" t="s">
        <v>46</v>
      </c>
    </row>
    <row r="125" spans="1:2" x14ac:dyDescent="0.2">
      <c r="A125" s="23" t="s">
        <v>47</v>
      </c>
    </row>
    <row r="126" spans="1:2" ht="25.5" x14ac:dyDescent="0.2">
      <c r="A126" s="23" t="s">
        <v>1573</v>
      </c>
    </row>
    <row r="127" spans="1:2" ht="38.25" x14ac:dyDescent="0.2">
      <c r="A127" s="23" t="s">
        <v>48</v>
      </c>
    </row>
    <row r="128" spans="1:2" ht="25.5" x14ac:dyDescent="0.2">
      <c r="A128" s="23" t="s">
        <v>1240</v>
      </c>
    </row>
    <row r="129" spans="1:1" x14ac:dyDescent="0.2">
      <c r="A129" s="296" t="s">
        <v>19</v>
      </c>
    </row>
    <row r="130" spans="1:1" x14ac:dyDescent="0.2">
      <c r="A130" s="295" t="s">
        <v>49</v>
      </c>
    </row>
    <row r="131" spans="1:1" x14ac:dyDescent="0.2">
      <c r="A131" s="23"/>
    </row>
    <row r="132" spans="1:1" x14ac:dyDescent="0.2">
      <c r="A132" s="286" t="s">
        <v>50</v>
      </c>
    </row>
    <row r="133" spans="1:1" ht="30.95" customHeight="1" x14ac:dyDescent="0.2">
      <c r="A133" s="23" t="s">
        <v>1232</v>
      </c>
    </row>
    <row r="134" spans="1:1" ht="51" x14ac:dyDescent="0.2">
      <c r="A134" s="292" t="s">
        <v>1241</v>
      </c>
    </row>
    <row r="135" spans="1:1" x14ac:dyDescent="0.2">
      <c r="A135" s="252" t="s">
        <v>1242</v>
      </c>
    </row>
    <row r="136" spans="1:1" ht="109.5" customHeight="1" x14ac:dyDescent="0.2">
      <c r="A136" s="292" t="s">
        <v>1233</v>
      </c>
    </row>
    <row r="137" spans="1:1" x14ac:dyDescent="0.2">
      <c r="A137"/>
    </row>
    <row r="138" spans="1:1" ht="61.35" customHeight="1" x14ac:dyDescent="0.2">
      <c r="A138" s="317" t="s">
        <v>1577</v>
      </c>
    </row>
    <row r="140" spans="1:1" ht="63.75" x14ac:dyDescent="0.2">
      <c r="A140" s="318" t="s">
        <v>1576</v>
      </c>
    </row>
    <row r="143" spans="1:1" x14ac:dyDescent="0.2">
      <c r="A143" s="24"/>
    </row>
  </sheetData>
  <sheetProtection sheet="1" selectLockedCells="1" selectUnlockedCells="1"/>
  <mergeCells count="4">
    <mergeCell ref="C25:D25"/>
    <mergeCell ref="C2:D2"/>
    <mergeCell ref="C22:D22"/>
    <mergeCell ref="C23:D23"/>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B15" sqref="B15:C15"/>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90" t="str">
        <f>Spolu!C3&amp;", "&amp;Spolu!C6</f>
        <v>Slovenský rýchlokorčuliarsky zväz, Bancíkovej 17007/1A, Bratislava 2, 821 03</v>
      </c>
      <c r="B1" s="390"/>
      <c r="C1" s="390"/>
      <c r="N1" s="137" t="str">
        <f>O1&amp;" - "&amp;P1</f>
        <v>a - príspevok uznaným športom</v>
      </c>
      <c r="O1" s="137" t="s">
        <v>240</v>
      </c>
      <c r="P1" s="137" t="str">
        <f>Spolu!B17</f>
        <v>príspevok uznaným športom</v>
      </c>
    </row>
    <row r="2" spans="1:16" x14ac:dyDescent="0.2">
      <c r="N2" s="137" t="str">
        <f t="shared" ref="N2:N19" si="0">O2&amp;" - "&amp;P2</f>
        <v>b - príspevok Slovenskému olympijskému a športovému výboru</v>
      </c>
      <c r="O2" s="137" t="s">
        <v>242</v>
      </c>
      <c r="P2" s="137" t="str">
        <f>Spolu!B18</f>
        <v>príspevok Slovenskému olympijskému a športovému výboru</v>
      </c>
    </row>
    <row r="3" spans="1:16" x14ac:dyDescent="0.2">
      <c r="E3" s="391" t="s">
        <v>1137</v>
      </c>
      <c r="F3" s="392"/>
      <c r="N3" s="137" t="str">
        <f t="shared" si="0"/>
        <v>c - príspevok Slovenskému paralympijskému výboru</v>
      </c>
      <c r="O3" s="137" t="s">
        <v>244</v>
      </c>
      <c r="P3" s="137" t="str">
        <f>Spolu!B19</f>
        <v>príspevok Slovenskému paralympijskému výboru</v>
      </c>
    </row>
    <row r="4" spans="1:16" ht="45.75" customHeight="1" x14ac:dyDescent="0.2">
      <c r="E4" s="392"/>
      <c r="F4" s="392"/>
      <c r="N4" s="137" t="str">
        <f t="shared" si="0"/>
        <v>d - príspevok športovcom top tímu</v>
      </c>
      <c r="O4" s="137" t="s">
        <v>246</v>
      </c>
      <c r="P4" s="137" t="str">
        <f>Spolu!B20</f>
        <v>príspevok športovcom top tímu</v>
      </c>
    </row>
    <row r="5" spans="1:16" ht="30.75" customHeight="1" x14ac:dyDescent="0.2">
      <c r="C5" s="264" t="s">
        <v>1138</v>
      </c>
      <c r="N5" s="137" t="str">
        <f t="shared" si="0"/>
        <v>e - organizácia významnej súťaže alebo účasť na významnej súťaži podľa § 3 písm. h) vrátane prípravy na túto súťaž</v>
      </c>
      <c r="O5" s="137" t="s">
        <v>248</v>
      </c>
      <c r="P5" s="137" t="str">
        <f>Spolu!B21</f>
        <v>organizácia významnej súťaže alebo účasť na významnej súťaži podľa § 3 písm. h) vrátane prípravy na túto súťaž</v>
      </c>
    </row>
    <row r="6" spans="1:16" ht="30" x14ac:dyDescent="0.2">
      <c r="C6" s="138" t="s">
        <v>1139</v>
      </c>
      <c r="E6" s="140" t="s">
        <v>1140</v>
      </c>
      <c r="F6" s="149"/>
      <c r="N6" s="137" t="str">
        <f t="shared" si="0"/>
        <v>f - plnenie úloh verejného záujmu v športe</v>
      </c>
      <c r="O6" s="137" t="s">
        <v>250</v>
      </c>
      <c r="P6" s="137" t="str">
        <f>Spolu!B22</f>
        <v>plnenie úloh verejného záujmu v športe</v>
      </c>
    </row>
    <row r="7" spans="1:16" x14ac:dyDescent="0.2">
      <c r="C7" s="138" t="s">
        <v>1142</v>
      </c>
      <c r="E7" s="140" t="s">
        <v>1143</v>
      </c>
      <c r="F7" s="150"/>
      <c r="N7" s="137" t="str">
        <f t="shared" si="0"/>
        <v>g - rozvoj športov, ktoré nie sú uznanými podľa zákona č. 440/2015 Z. z.</v>
      </c>
      <c r="O7" s="137" t="s">
        <v>252</v>
      </c>
      <c r="P7" s="137" t="str">
        <f>Spolu!B23</f>
        <v>rozvoj športov, ktoré nie sú uznanými podľa zákona č. 440/2015 Z. z.</v>
      </c>
    </row>
    <row r="8" spans="1:16" x14ac:dyDescent="0.2">
      <c r="C8" s="138" t="s">
        <v>1433</v>
      </c>
      <c r="E8" s="140" t="s">
        <v>1145</v>
      </c>
      <c r="F8" s="151"/>
      <c r="N8" s="137" t="str">
        <f t="shared" si="0"/>
        <v>h - podpora a rozvoj turistických a cykloturistických trás</v>
      </c>
      <c r="O8" s="137" t="s">
        <v>254</v>
      </c>
      <c r="P8" s="137" t="str">
        <f>Spolu!B24</f>
        <v>podpora a rozvoj turistických a cykloturistických trás</v>
      </c>
    </row>
    <row r="9" spans="1:16" x14ac:dyDescent="0.2">
      <c r="C9" s="265"/>
      <c r="E9" s="140" t="s">
        <v>1167</v>
      </c>
      <c r="F9" s="151"/>
      <c r="N9" s="137" t="str">
        <f t="shared" si="0"/>
        <v>i - podpora národného projektu športu pre všetkých so zameraním na mládež</v>
      </c>
      <c r="O9" s="137" t="s">
        <v>256</v>
      </c>
      <c r="P9" s="137" t="str">
        <f>Spolu!B25</f>
        <v>podpora národného projektu športu pre všetkých so zameraním na mládež</v>
      </c>
    </row>
    <row r="10" spans="1:16" x14ac:dyDescent="0.2">
      <c r="E10" s="140" t="s">
        <v>1146</v>
      </c>
      <c r="F10" s="149"/>
      <c r="N10" s="137" t="str">
        <f t="shared" si="0"/>
        <v>j - projekty školského športu, univerzitného športu a športu pre všetkých</v>
      </c>
      <c r="O10" s="137" t="s">
        <v>257</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259</v>
      </c>
      <c r="P11" s="137" t="str">
        <f>Spolu!B27</f>
        <v>výstavba, modernizácia a rekonštrukcia športovej infraštruktúry národného významu</v>
      </c>
    </row>
    <row r="12" spans="1:16" ht="54.75" customHeight="1" x14ac:dyDescent="0.25">
      <c r="A12" s="393" t="s">
        <v>1168</v>
      </c>
      <c r="B12" s="393"/>
      <c r="C12" s="393"/>
      <c r="D12" s="138"/>
      <c r="E12" s="138"/>
      <c r="F12" s="187" t="s">
        <v>1485</v>
      </c>
      <c r="G12" s="138"/>
      <c r="N12" s="137" t="str">
        <f t="shared" si="0"/>
        <v>l - športové pohybové tábory pre mládež</v>
      </c>
      <c r="O12" s="137" t="s">
        <v>261</v>
      </c>
      <c r="P12" s="137" t="str">
        <f>Spolu!B28</f>
        <v>športové pohybové tábory pre mládež</v>
      </c>
    </row>
    <row r="13" spans="1:16" ht="55.35" customHeight="1" x14ac:dyDescent="0.2">
      <c r="A13" s="39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2026.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2026. Finančné prostriedky vraciame z programu 026 Národný program rozvoja športu v SR.</v>
      </c>
      <c r="B13" s="394"/>
      <c r="C13" s="394"/>
      <c r="F13" s="187" t="s">
        <v>1484</v>
      </c>
      <c r="N13" s="137" t="str">
        <f t="shared" si="0"/>
        <v>m - organizácia tradičných športových podujatí</v>
      </c>
      <c r="O13" s="137" t="s">
        <v>263</v>
      </c>
      <c r="P13" s="137" t="str">
        <f>Spolu!B29</f>
        <v>organizácia tradičných športových podujatí</v>
      </c>
    </row>
    <row r="14" spans="1:16" ht="34.35" customHeight="1" x14ac:dyDescent="0.2">
      <c r="A14" s="139" t="s">
        <v>1152</v>
      </c>
      <c r="B14" s="395" t="s">
        <v>1169</v>
      </c>
      <c r="C14" s="396"/>
      <c r="F14" s="302"/>
      <c r="N14" s="137" t="str">
        <f t="shared" si="0"/>
        <v xml:space="preserve">n - </v>
      </c>
      <c r="O14" s="137" t="s">
        <v>265</v>
      </c>
    </row>
    <row r="15" spans="1:16" ht="34.35" customHeight="1" x14ac:dyDescent="0.2">
      <c r="A15" s="139" t="s">
        <v>1170</v>
      </c>
      <c r="B15" s="395"/>
      <c r="C15" s="396"/>
      <c r="F15" s="398"/>
      <c r="N15" s="137" t="str">
        <f t="shared" si="0"/>
        <v xml:space="preserve">o - </v>
      </c>
      <c r="O15" s="137" t="s">
        <v>266</v>
      </c>
    </row>
    <row r="16" spans="1:16" x14ac:dyDescent="0.2">
      <c r="A16" s="139" t="s">
        <v>1155</v>
      </c>
      <c r="B16" s="142">
        <f>F8</f>
        <v>0</v>
      </c>
      <c r="C16" s="137"/>
      <c r="F16" s="398"/>
      <c r="N16" s="137" t="str">
        <f t="shared" si="0"/>
        <v xml:space="preserve">p - </v>
      </c>
      <c r="O16" s="137" t="s">
        <v>267</v>
      </c>
    </row>
    <row r="17" spans="1:16" ht="32.1" customHeight="1" x14ac:dyDescent="0.2">
      <c r="A17" s="139" t="s">
        <v>1158</v>
      </c>
      <c r="B17" s="142">
        <f>F9</f>
        <v>0</v>
      </c>
      <c r="C17" s="137"/>
      <c r="F17" s="398"/>
      <c r="N17" s="137" t="str">
        <f t="shared" si="0"/>
        <v xml:space="preserve">q - </v>
      </c>
      <c r="O17" s="137" t="s">
        <v>268</v>
      </c>
    </row>
    <row r="18" spans="1:16" ht="15.75" thickBot="1" x14ac:dyDescent="0.25">
      <c r="B18" s="185" t="s">
        <v>1171</v>
      </c>
      <c r="C18" s="186">
        <v>31</v>
      </c>
      <c r="N18" s="137" t="str">
        <f t="shared" si="0"/>
        <v xml:space="preserve">r - </v>
      </c>
      <c r="O18" s="137" t="s">
        <v>269</v>
      </c>
    </row>
    <row r="19" spans="1:16" x14ac:dyDescent="0.2">
      <c r="B19" s="185" t="s">
        <v>1160</v>
      </c>
      <c r="C19" s="142" t="str">
        <f>Spolu!C4</f>
        <v>30688060</v>
      </c>
      <c r="F19" s="145" t="s">
        <v>1156</v>
      </c>
      <c r="G19" s="199"/>
      <c r="H19" s="146"/>
      <c r="N19" s="137" t="str">
        <f t="shared" si="0"/>
        <v xml:space="preserve"> - </v>
      </c>
    </row>
    <row r="20" spans="1:16" x14ac:dyDescent="0.2">
      <c r="A20" s="139" t="s">
        <v>292</v>
      </c>
      <c r="B20" s="143">
        <f>F6</f>
        <v>0</v>
      </c>
      <c r="C20" s="137"/>
      <c r="F20" s="147"/>
      <c r="G20" s="276"/>
      <c r="H20" s="148"/>
    </row>
    <row r="21" spans="1:16" x14ac:dyDescent="0.2">
      <c r="B21" s="137"/>
      <c r="C21" s="137"/>
      <c r="F21" s="147" t="s">
        <v>1161</v>
      </c>
      <c r="G21" s="276">
        <v>421947749446</v>
      </c>
      <c r="H21" s="148"/>
      <c r="N21" s="137" t="str">
        <f>O21&amp;" - "&amp;P21</f>
        <v>026 01 - Šport pre všetkých, školský a univerzitný šport</v>
      </c>
      <c r="O21" s="137" t="s">
        <v>219</v>
      </c>
      <c r="P21" s="137" t="s">
        <v>220</v>
      </c>
    </row>
    <row r="22" spans="1:16" x14ac:dyDescent="0.2">
      <c r="A22" s="137"/>
      <c r="B22" s="137"/>
      <c r="F22" s="147" t="s">
        <v>1162</v>
      </c>
      <c r="G22" s="276">
        <v>421947749756</v>
      </c>
      <c r="H22" s="148"/>
      <c r="N22" s="137" t="str">
        <f>O22&amp;" - "&amp;P22</f>
        <v>026 02 - Uznané športy</v>
      </c>
      <c r="O22" s="137" t="s">
        <v>221</v>
      </c>
      <c r="P22" s="137" t="s">
        <v>222</v>
      </c>
    </row>
    <row r="23" spans="1:16" ht="80.45" customHeight="1" thickBot="1" x14ac:dyDescent="0.25">
      <c r="B23" s="203"/>
      <c r="C23" s="198"/>
      <c r="E23" s="138"/>
      <c r="F23" s="200"/>
      <c r="G23" s="201"/>
      <c r="H23" s="202"/>
      <c r="N23" s="137" t="str">
        <f>O23&amp;" - "&amp;P23</f>
        <v>026 03 - Národné športové projekty</v>
      </c>
      <c r="O23" s="137" t="s">
        <v>223</v>
      </c>
      <c r="P23" s="137" t="s">
        <v>224</v>
      </c>
    </row>
    <row r="24" spans="1:16" ht="39.75" customHeight="1" x14ac:dyDescent="0.2">
      <c r="A24" s="256"/>
      <c r="B24" s="397" t="s">
        <v>1163</v>
      </c>
      <c r="C24" s="397"/>
      <c r="N24" s="137" t="str">
        <f>O24&amp;" - "&amp;P24</f>
        <v>026 04 - Športová infraštruktúra</v>
      </c>
      <c r="O24" s="137" t="s">
        <v>225</v>
      </c>
      <c r="P24" s="137" t="s">
        <v>226</v>
      </c>
    </row>
    <row r="25" spans="1:16" x14ac:dyDescent="0.2">
      <c r="N25" s="137" t="str">
        <f>O25&amp;" - "&amp;P25</f>
        <v>026 05 - Prierezové činnosti v športe</v>
      </c>
      <c r="O25" s="137" t="s">
        <v>227</v>
      </c>
      <c r="P25" s="137" t="s">
        <v>228</v>
      </c>
    </row>
    <row r="27" spans="1:16" x14ac:dyDescent="0.2">
      <c r="N27" s="137" t="s">
        <v>1172</v>
      </c>
    </row>
    <row r="28" spans="1:16" x14ac:dyDescent="0.2">
      <c r="N28" s="137" t="s">
        <v>1173</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1174</v>
      </c>
    </row>
    <row r="2" spans="1:2" ht="30" customHeight="1" x14ac:dyDescent="0.2">
      <c r="A2" s="399" t="s">
        <v>1175</v>
      </c>
      <c r="B2" s="399"/>
    </row>
    <row r="3" spans="1:2" x14ac:dyDescent="0.2">
      <c r="A3" s="61" t="s">
        <v>1176</v>
      </c>
      <c r="B3" s="61" t="s">
        <v>1177</v>
      </c>
    </row>
    <row r="4" spans="1:2" x14ac:dyDescent="0.2">
      <c r="A4" s="62" t="s">
        <v>1178</v>
      </c>
      <c r="B4" s="62" t="s">
        <v>1179</v>
      </c>
    </row>
    <row r="5" spans="1:2" x14ac:dyDescent="0.2">
      <c r="A5" s="62" t="s">
        <v>1180</v>
      </c>
      <c r="B5" s="62" t="s">
        <v>1181</v>
      </c>
    </row>
    <row r="6" spans="1:2" x14ac:dyDescent="0.2">
      <c r="A6" s="62" t="s">
        <v>1182</v>
      </c>
      <c r="B6" s="62" t="s">
        <v>1183</v>
      </c>
    </row>
    <row r="7" spans="1:2" x14ac:dyDescent="0.2">
      <c r="A7" s="62" t="s">
        <v>1184</v>
      </c>
      <c r="B7" s="62" t="s">
        <v>1185</v>
      </c>
    </row>
    <row r="8" spans="1:2" x14ac:dyDescent="0.2">
      <c r="A8" s="62" t="s">
        <v>1186</v>
      </c>
      <c r="B8" s="62" t="s">
        <v>1187</v>
      </c>
    </row>
    <row r="9" spans="1:2" x14ac:dyDescent="0.2">
      <c r="A9" s="62" t="s">
        <v>1188</v>
      </c>
      <c r="B9" s="62" t="s">
        <v>1189</v>
      </c>
    </row>
    <row r="10" spans="1:2" x14ac:dyDescent="0.2">
      <c r="A10" s="62" t="s">
        <v>1190</v>
      </c>
      <c r="B10" s="62" t="s">
        <v>1191</v>
      </c>
    </row>
    <row r="11" spans="1:2" x14ac:dyDescent="0.2">
      <c r="A11" s="62" t="s">
        <v>1192</v>
      </c>
      <c r="B11" s="62" t="s">
        <v>1193</v>
      </c>
    </row>
    <row r="12" spans="1:2" x14ac:dyDescent="0.2">
      <c r="A12" s="62" t="s">
        <v>1194</v>
      </c>
      <c r="B12" s="62" t="s">
        <v>1195</v>
      </c>
    </row>
    <row r="13" spans="1:2" x14ac:dyDescent="0.2">
      <c r="A13" s="62" t="s">
        <v>1196</v>
      </c>
      <c r="B13" s="62" t="s">
        <v>1197</v>
      </c>
    </row>
    <row r="14" spans="1:2" x14ac:dyDescent="0.2">
      <c r="A14" s="62" t="s">
        <v>1198</v>
      </c>
      <c r="B14" s="62" t="s">
        <v>1199</v>
      </c>
    </row>
    <row r="15" spans="1:2" x14ac:dyDescent="0.2">
      <c r="A15" s="62" t="s">
        <v>1200</v>
      </c>
      <c r="B15" s="62" t="s">
        <v>1201</v>
      </c>
    </row>
    <row r="16" spans="1:2" x14ac:dyDescent="0.2">
      <c r="A16" s="62" t="s">
        <v>1202</v>
      </c>
      <c r="B16" s="62" t="s">
        <v>1203</v>
      </c>
    </row>
    <row r="17" spans="1:2" x14ac:dyDescent="0.2">
      <c r="A17" s="62" t="s">
        <v>1204</v>
      </c>
      <c r="B17" s="62" t="s">
        <v>1205</v>
      </c>
    </row>
    <row r="18" spans="1:2" x14ac:dyDescent="0.2">
      <c r="A18" s="62" t="s">
        <v>1206</v>
      </c>
      <c r="B18" s="62" t="s">
        <v>1207</v>
      </c>
    </row>
    <row r="19" spans="1:2" x14ac:dyDescent="0.2">
      <c r="A19" s="62" t="s">
        <v>1208</v>
      </c>
      <c r="B19" s="62" t="s">
        <v>1209</v>
      </c>
    </row>
    <row r="20" spans="1:2" x14ac:dyDescent="0.2">
      <c r="A20" s="62" t="s">
        <v>1210</v>
      </c>
      <c r="B20" s="62" t="s">
        <v>1211</v>
      </c>
    </row>
    <row r="21" spans="1:2" x14ac:dyDescent="0.2">
      <c r="A21" s="62" t="s">
        <v>1212</v>
      </c>
      <c r="B21" s="62" t="s">
        <v>1213</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03"/>
  <sheetViews>
    <sheetView zoomScaleNormal="100" workbookViewId="0">
      <pane ySplit="7" topLeftCell="A8" activePane="bottomLeft" state="frozen"/>
      <selection pane="bottomLeft" activeCell="H56" sqref="H56"/>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47" t="s">
        <v>51</v>
      </c>
      <c r="B1" s="347"/>
      <c r="C1" s="347"/>
      <c r="D1" s="347"/>
      <c r="E1" s="347"/>
      <c r="F1" s="347"/>
      <c r="G1" s="347"/>
      <c r="H1" s="347"/>
      <c r="I1" s="52"/>
      <c r="J1" s="37"/>
    </row>
    <row r="2" spans="1:11" ht="15" x14ac:dyDescent="0.25">
      <c r="A2" s="353" t="str">
        <f>Doklady!A100</f>
        <v>Priebežné čerpanie a vyúčtovanie finančných prostriedkov poskytnutých zo štátneho rozpočtu v oblasti športu v roku 2026</v>
      </c>
      <c r="B2" s="353"/>
      <c r="C2" s="353"/>
      <c r="D2" s="353"/>
      <c r="E2" s="353"/>
      <c r="F2" s="353"/>
      <c r="G2" s="353"/>
      <c r="H2" s="351" t="str">
        <f>+Doklady!I100</f>
        <v>V1</v>
      </c>
      <c r="I2" s="351"/>
    </row>
    <row r="3" spans="1:11" ht="15" x14ac:dyDescent="0.25">
      <c r="A3" s="40"/>
      <c r="B3" s="40"/>
      <c r="C3" s="40"/>
      <c r="D3" s="40"/>
      <c r="E3" s="40"/>
      <c r="F3" s="40"/>
      <c r="G3" s="40"/>
      <c r="H3" s="352">
        <f>+Doklady!I101</f>
        <v>46053</v>
      </c>
      <c r="I3" s="352"/>
    </row>
    <row r="4" spans="1:11" ht="15.75" customHeight="1" x14ac:dyDescent="0.2">
      <c r="A4" s="41" t="s">
        <v>52</v>
      </c>
      <c r="B4" s="348" t="s">
        <v>53</v>
      </c>
      <c r="C4" s="349"/>
      <c r="D4" s="349"/>
      <c r="E4" s="350"/>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54</v>
      </c>
      <c r="B7" s="10" t="s">
        <v>55</v>
      </c>
      <c r="C7" s="10" t="s">
        <v>56</v>
      </c>
      <c r="D7" s="10" t="s">
        <v>57</v>
      </c>
      <c r="E7" s="10" t="s">
        <v>58</v>
      </c>
      <c r="F7" s="10" t="s">
        <v>59</v>
      </c>
      <c r="G7" s="10" t="s">
        <v>60</v>
      </c>
      <c r="H7" s="11" t="s">
        <v>61</v>
      </c>
      <c r="I7" s="58" t="s">
        <v>62</v>
      </c>
      <c r="J7" s="44"/>
    </row>
    <row r="8" spans="1:11" ht="22.5" x14ac:dyDescent="0.2">
      <c r="A8" s="46" t="s">
        <v>63</v>
      </c>
      <c r="B8" s="47" t="s">
        <v>1495</v>
      </c>
      <c r="C8" s="47" t="s">
        <v>64</v>
      </c>
      <c r="D8" s="48">
        <v>46146</v>
      </c>
      <c r="E8" s="46" t="s">
        <v>65</v>
      </c>
      <c r="F8" s="46"/>
      <c r="G8" s="46" t="s">
        <v>66</v>
      </c>
      <c r="H8" s="49">
        <v>1350</v>
      </c>
      <c r="I8" s="55">
        <v>3</v>
      </c>
      <c r="J8" s="44"/>
    </row>
    <row r="9" spans="1:11" ht="12.75" x14ac:dyDescent="0.2">
      <c r="A9" s="46" t="s">
        <v>63</v>
      </c>
      <c r="B9" s="47" t="s">
        <v>1496</v>
      </c>
      <c r="C9" s="47" t="s">
        <v>67</v>
      </c>
      <c r="D9" s="48">
        <v>46147</v>
      </c>
      <c r="E9" s="46" t="s">
        <v>68</v>
      </c>
      <c r="F9" s="46"/>
      <c r="G9" s="46" t="s">
        <v>69</v>
      </c>
      <c r="H9" s="49">
        <v>100</v>
      </c>
      <c r="I9" s="55">
        <v>3</v>
      </c>
      <c r="J9" s="44"/>
    </row>
    <row r="10" spans="1:11" ht="22.5" x14ac:dyDescent="0.2">
      <c r="A10" s="46" t="s">
        <v>63</v>
      </c>
      <c r="B10" s="47" t="s">
        <v>1497</v>
      </c>
      <c r="C10" s="47" t="s">
        <v>70</v>
      </c>
      <c r="D10" s="48">
        <v>46148</v>
      </c>
      <c r="E10" s="46" t="s">
        <v>71</v>
      </c>
      <c r="F10" s="46"/>
      <c r="G10" s="46" t="s">
        <v>72</v>
      </c>
      <c r="H10" s="49">
        <v>50</v>
      </c>
      <c r="I10" s="55">
        <v>3</v>
      </c>
      <c r="J10" s="44"/>
    </row>
    <row r="11" spans="1:11" ht="12.75" x14ac:dyDescent="0.2">
      <c r="A11" s="46" t="s">
        <v>63</v>
      </c>
      <c r="B11" s="47" t="s">
        <v>1498</v>
      </c>
      <c r="C11" s="47" t="s">
        <v>73</v>
      </c>
      <c r="D11" s="48">
        <v>46149</v>
      </c>
      <c r="E11" s="46" t="s">
        <v>74</v>
      </c>
      <c r="F11" s="46"/>
      <c r="G11" s="46" t="s">
        <v>75</v>
      </c>
      <c r="H11" s="49">
        <v>200</v>
      </c>
      <c r="I11" s="55">
        <v>3</v>
      </c>
      <c r="J11" s="44"/>
    </row>
    <row r="12" spans="1:11" ht="12.75" x14ac:dyDescent="0.2">
      <c r="A12" s="46" t="s">
        <v>63</v>
      </c>
      <c r="B12" s="47" t="s">
        <v>1499</v>
      </c>
      <c r="C12" s="47" t="s">
        <v>76</v>
      </c>
      <c r="D12" s="48">
        <v>46150</v>
      </c>
      <c r="E12" s="46" t="s">
        <v>77</v>
      </c>
      <c r="F12" s="46"/>
      <c r="G12" s="46" t="s">
        <v>78</v>
      </c>
      <c r="H12" s="49">
        <v>180</v>
      </c>
      <c r="I12" s="55">
        <v>3</v>
      </c>
      <c r="J12" s="44"/>
    </row>
    <row r="13" spans="1:11" ht="12.75" x14ac:dyDescent="0.2">
      <c r="A13" s="46" t="s">
        <v>63</v>
      </c>
      <c r="B13" s="47" t="s">
        <v>1500</v>
      </c>
      <c r="C13" s="47" t="s">
        <v>79</v>
      </c>
      <c r="D13" s="48">
        <v>46151</v>
      </c>
      <c r="E13" s="46" t="s">
        <v>80</v>
      </c>
      <c r="F13" s="46"/>
      <c r="G13" s="46" t="s">
        <v>81</v>
      </c>
      <c r="H13" s="49">
        <v>505</v>
      </c>
      <c r="I13" s="55">
        <v>3</v>
      </c>
      <c r="J13" s="44"/>
    </row>
    <row r="14" spans="1:11" ht="12.75" x14ac:dyDescent="0.2">
      <c r="A14" s="46" t="s">
        <v>63</v>
      </c>
      <c r="B14" s="47" t="s">
        <v>1501</v>
      </c>
      <c r="C14" s="47" t="s">
        <v>82</v>
      </c>
      <c r="D14" s="48">
        <v>46152</v>
      </c>
      <c r="E14" s="46" t="s">
        <v>83</v>
      </c>
      <c r="F14" s="46"/>
      <c r="G14" s="46" t="s">
        <v>84</v>
      </c>
      <c r="H14" s="49">
        <v>4700</v>
      </c>
      <c r="I14" s="55">
        <v>2</v>
      </c>
      <c r="J14" s="44"/>
    </row>
    <row r="15" spans="1:11" ht="22.5" x14ac:dyDescent="0.2">
      <c r="A15" s="46" t="s">
        <v>63</v>
      </c>
      <c r="B15" s="47" t="s">
        <v>1502</v>
      </c>
      <c r="C15" s="47" t="s">
        <v>1536</v>
      </c>
      <c r="D15" s="48">
        <v>46153</v>
      </c>
      <c r="E15" s="46" t="s">
        <v>85</v>
      </c>
      <c r="F15" s="46"/>
      <c r="G15" s="46" t="s">
        <v>86</v>
      </c>
      <c r="H15" s="49">
        <v>3330</v>
      </c>
      <c r="I15" s="55">
        <v>2</v>
      </c>
      <c r="J15" s="44"/>
    </row>
    <row r="16" spans="1:11" ht="22.5" x14ac:dyDescent="0.2">
      <c r="A16" s="46" t="s">
        <v>63</v>
      </c>
      <c r="B16" s="47" t="s">
        <v>1503</v>
      </c>
      <c r="C16" s="47" t="s">
        <v>87</v>
      </c>
      <c r="D16" s="48">
        <v>46154</v>
      </c>
      <c r="E16" s="46" t="s">
        <v>88</v>
      </c>
      <c r="F16" s="46"/>
      <c r="G16" s="46" t="s">
        <v>89</v>
      </c>
      <c r="H16" s="49">
        <v>1000</v>
      </c>
      <c r="I16" s="55">
        <v>2</v>
      </c>
      <c r="J16" s="44"/>
    </row>
    <row r="17" spans="1:18" ht="12.75" x14ac:dyDescent="0.2">
      <c r="A17" s="46" t="s">
        <v>63</v>
      </c>
      <c r="B17" s="47" t="s">
        <v>1504</v>
      </c>
      <c r="C17" s="47" t="s">
        <v>90</v>
      </c>
      <c r="D17" s="48">
        <v>46155</v>
      </c>
      <c r="E17" s="46" t="s">
        <v>91</v>
      </c>
      <c r="F17" s="46"/>
      <c r="G17" s="46" t="s">
        <v>92</v>
      </c>
      <c r="H17" s="49">
        <v>300</v>
      </c>
      <c r="I17" s="55">
        <v>2</v>
      </c>
      <c r="J17" s="44"/>
    </row>
    <row r="18" spans="1:18" ht="12.75" x14ac:dyDescent="0.2">
      <c r="A18" s="46" t="s">
        <v>63</v>
      </c>
      <c r="B18" s="47" t="s">
        <v>1505</v>
      </c>
      <c r="C18" s="47" t="s">
        <v>93</v>
      </c>
      <c r="D18" s="48">
        <v>46156</v>
      </c>
      <c r="E18" s="46" t="s">
        <v>94</v>
      </c>
      <c r="F18" s="46"/>
      <c r="G18" s="46" t="s">
        <v>95</v>
      </c>
      <c r="H18" s="49">
        <v>600</v>
      </c>
      <c r="I18" s="55">
        <v>2</v>
      </c>
      <c r="J18" s="44"/>
    </row>
    <row r="19" spans="1:18" ht="22.5" x14ac:dyDescent="0.2">
      <c r="A19" s="46" t="s">
        <v>63</v>
      </c>
      <c r="B19" s="47" t="s">
        <v>1506</v>
      </c>
      <c r="C19" s="47" t="s">
        <v>96</v>
      </c>
      <c r="D19" s="48">
        <v>46157</v>
      </c>
      <c r="E19" s="46" t="s">
        <v>1542</v>
      </c>
      <c r="F19" s="46"/>
      <c r="G19" s="46" t="s">
        <v>97</v>
      </c>
      <c r="H19" s="49">
        <v>25.9</v>
      </c>
      <c r="I19" s="55">
        <v>2</v>
      </c>
      <c r="J19" s="44"/>
    </row>
    <row r="20" spans="1:18" ht="12.75" x14ac:dyDescent="0.2">
      <c r="A20" s="46" t="s">
        <v>63</v>
      </c>
      <c r="B20" s="47" t="s">
        <v>1507</v>
      </c>
      <c r="C20" s="47" t="s">
        <v>98</v>
      </c>
      <c r="D20" s="48">
        <v>46158</v>
      </c>
      <c r="E20" s="46" t="s">
        <v>99</v>
      </c>
      <c r="F20" s="46"/>
      <c r="G20" s="46" t="s">
        <v>100</v>
      </c>
      <c r="H20" s="49">
        <v>60</v>
      </c>
      <c r="I20" s="55">
        <v>2</v>
      </c>
      <c r="J20" s="44"/>
    </row>
    <row r="21" spans="1:18" ht="22.5" x14ac:dyDescent="0.2">
      <c r="A21" s="46" t="s">
        <v>63</v>
      </c>
      <c r="B21" s="47" t="s">
        <v>101</v>
      </c>
      <c r="C21" s="47" t="s">
        <v>102</v>
      </c>
      <c r="D21" s="48">
        <v>46160</v>
      </c>
      <c r="E21" s="46" t="s">
        <v>1543</v>
      </c>
      <c r="F21" s="46"/>
      <c r="G21" s="46" t="s">
        <v>103</v>
      </c>
      <c r="H21" s="49">
        <v>200</v>
      </c>
      <c r="I21" s="55">
        <v>5</v>
      </c>
      <c r="J21" s="44"/>
      <c r="M21" s="44"/>
      <c r="N21" s="44"/>
      <c r="O21" s="44"/>
      <c r="P21" s="44"/>
      <c r="Q21" s="44"/>
      <c r="R21" s="44"/>
    </row>
    <row r="22" spans="1:18" ht="45" x14ac:dyDescent="0.2">
      <c r="A22" s="46" t="s">
        <v>63</v>
      </c>
      <c r="B22" s="47" t="s">
        <v>104</v>
      </c>
      <c r="C22" s="47" t="s">
        <v>104</v>
      </c>
      <c r="D22" s="48">
        <v>46161</v>
      </c>
      <c r="E22" s="46" t="s">
        <v>1544</v>
      </c>
      <c r="F22" s="46"/>
      <c r="G22" s="46" t="s">
        <v>105</v>
      </c>
      <c r="H22" s="49">
        <v>8780</v>
      </c>
      <c r="I22" s="55">
        <v>4</v>
      </c>
      <c r="J22" s="44"/>
      <c r="M22" s="44"/>
      <c r="N22" s="44"/>
      <c r="O22" s="44"/>
      <c r="P22" s="44"/>
      <c r="Q22" s="44"/>
      <c r="R22" s="44"/>
    </row>
    <row r="23" spans="1:18" ht="12.75" x14ac:dyDescent="0.2">
      <c r="A23" s="46" t="s">
        <v>63</v>
      </c>
      <c r="B23" s="47" t="s">
        <v>1508</v>
      </c>
      <c r="C23" s="47" t="s">
        <v>106</v>
      </c>
      <c r="D23" s="48">
        <v>46162</v>
      </c>
      <c r="E23" s="46" t="s">
        <v>107</v>
      </c>
      <c r="F23" s="46"/>
      <c r="G23" s="46" t="s">
        <v>108</v>
      </c>
      <c r="H23" s="49">
        <v>124</v>
      </c>
      <c r="I23" s="55">
        <v>2</v>
      </c>
      <c r="J23" s="44"/>
      <c r="M23" s="44"/>
      <c r="N23" s="44"/>
      <c r="O23" s="44"/>
      <c r="P23" s="44"/>
      <c r="Q23" s="44"/>
      <c r="R23" s="44"/>
    </row>
    <row r="24" spans="1:18" ht="12.75" x14ac:dyDescent="0.2">
      <c r="A24" s="46" t="s">
        <v>63</v>
      </c>
      <c r="B24" s="47" t="s">
        <v>1509</v>
      </c>
      <c r="C24" s="47">
        <v>1213275</v>
      </c>
      <c r="D24" s="48">
        <v>46163</v>
      </c>
      <c r="E24" s="46" t="s">
        <v>109</v>
      </c>
      <c r="F24" s="46"/>
      <c r="G24" s="46" t="s">
        <v>110</v>
      </c>
      <c r="H24" s="49">
        <v>19.100000000000001</v>
      </c>
      <c r="I24" s="55">
        <v>2</v>
      </c>
      <c r="J24" s="44"/>
      <c r="O24" s="44"/>
      <c r="P24" s="44"/>
      <c r="Q24" s="44"/>
      <c r="R24" s="44"/>
    </row>
    <row r="25" spans="1:18" ht="12.75" x14ac:dyDescent="0.2">
      <c r="A25" s="46" t="s">
        <v>63</v>
      </c>
      <c r="B25" s="47" t="s">
        <v>1510</v>
      </c>
      <c r="C25" s="47">
        <v>2007006035</v>
      </c>
      <c r="D25" s="48">
        <v>46164</v>
      </c>
      <c r="E25" s="46" t="s">
        <v>1545</v>
      </c>
      <c r="F25" s="46"/>
      <c r="G25" s="46" t="s">
        <v>111</v>
      </c>
      <c r="H25" s="49">
        <v>277.74</v>
      </c>
      <c r="I25" s="55">
        <v>4</v>
      </c>
      <c r="J25" s="44"/>
      <c r="O25" s="44"/>
      <c r="P25" s="44"/>
      <c r="Q25" s="44"/>
      <c r="R25" s="44"/>
    </row>
    <row r="26" spans="1:18" ht="12.75" x14ac:dyDescent="0.2">
      <c r="A26" s="46" t="s">
        <v>63</v>
      </c>
      <c r="B26" s="50">
        <v>46357</v>
      </c>
      <c r="C26" s="47" t="s">
        <v>106</v>
      </c>
      <c r="D26" s="48">
        <v>46165</v>
      </c>
      <c r="E26" s="46" t="s">
        <v>1546</v>
      </c>
      <c r="F26" s="46"/>
      <c r="G26" s="46" t="s">
        <v>112</v>
      </c>
      <c r="H26" s="49">
        <v>50</v>
      </c>
      <c r="I26" s="55">
        <v>4</v>
      </c>
      <c r="J26" s="44"/>
      <c r="O26" s="44"/>
      <c r="P26" s="44"/>
      <c r="Q26" s="44"/>
      <c r="R26" s="44"/>
    </row>
    <row r="27" spans="1:18" ht="12.75" x14ac:dyDescent="0.2">
      <c r="A27" s="46" t="s">
        <v>63</v>
      </c>
      <c r="B27" s="47" t="s">
        <v>1511</v>
      </c>
      <c r="C27" s="47" t="s">
        <v>113</v>
      </c>
      <c r="D27" s="48">
        <v>46166</v>
      </c>
      <c r="E27" s="46" t="s">
        <v>114</v>
      </c>
      <c r="F27" s="46"/>
      <c r="G27" s="46" t="s">
        <v>115</v>
      </c>
      <c r="H27" s="49">
        <v>9</v>
      </c>
      <c r="I27" s="55">
        <v>4</v>
      </c>
      <c r="J27" s="44"/>
      <c r="O27" s="44"/>
      <c r="P27" s="44"/>
      <c r="Q27" s="44"/>
      <c r="R27" s="44"/>
    </row>
    <row r="28" spans="1:18" ht="22.5" x14ac:dyDescent="0.2">
      <c r="A28" s="46" t="s">
        <v>63</v>
      </c>
      <c r="B28" s="50">
        <v>46143</v>
      </c>
      <c r="C28" s="47" t="s">
        <v>116</v>
      </c>
      <c r="D28" s="48">
        <v>46167</v>
      </c>
      <c r="E28" s="46" t="s">
        <v>1547</v>
      </c>
      <c r="F28" s="46"/>
      <c r="G28" s="46" t="s">
        <v>117</v>
      </c>
      <c r="H28" s="49">
        <v>10</v>
      </c>
      <c r="I28" s="55">
        <v>4</v>
      </c>
      <c r="J28" s="44"/>
      <c r="O28" s="44"/>
      <c r="P28" s="44"/>
      <c r="Q28" s="44"/>
      <c r="R28" s="44"/>
    </row>
    <row r="29" spans="1:18" ht="22.5" x14ac:dyDescent="0.2">
      <c r="A29" s="46" t="s">
        <v>63</v>
      </c>
      <c r="B29" s="47" t="s">
        <v>118</v>
      </c>
      <c r="C29" s="47" t="s">
        <v>119</v>
      </c>
      <c r="D29" s="48">
        <v>46168</v>
      </c>
      <c r="E29" s="46" t="s">
        <v>1548</v>
      </c>
      <c r="F29" s="46"/>
      <c r="G29" s="46" t="s">
        <v>120</v>
      </c>
      <c r="H29" s="49">
        <v>500</v>
      </c>
      <c r="I29" s="55">
        <v>1</v>
      </c>
      <c r="J29" s="44"/>
      <c r="O29" s="44"/>
      <c r="P29" s="44"/>
      <c r="Q29" s="44"/>
      <c r="R29" s="44"/>
    </row>
    <row r="30" spans="1:18" ht="12.75" x14ac:dyDescent="0.2">
      <c r="A30" s="46" t="s">
        <v>63</v>
      </c>
      <c r="B30" s="47" t="s">
        <v>1512</v>
      </c>
      <c r="C30" s="47" t="s">
        <v>121</v>
      </c>
      <c r="D30" s="48">
        <v>46169</v>
      </c>
      <c r="E30" s="46" t="s">
        <v>122</v>
      </c>
      <c r="F30" s="46"/>
      <c r="G30" s="46" t="s">
        <v>123</v>
      </c>
      <c r="H30" s="49">
        <v>71.2</v>
      </c>
      <c r="I30" s="55">
        <v>3</v>
      </c>
      <c r="J30" s="44"/>
      <c r="O30" s="44"/>
      <c r="P30" s="44"/>
      <c r="Q30" s="44"/>
      <c r="R30" s="44"/>
    </row>
    <row r="31" spans="1:18" ht="67.5" x14ac:dyDescent="0.2">
      <c r="A31" s="46" t="s">
        <v>63</v>
      </c>
      <c r="B31" s="47" t="s">
        <v>1513</v>
      </c>
      <c r="C31" s="47" t="s">
        <v>1537</v>
      </c>
      <c r="D31" s="48">
        <v>46170</v>
      </c>
      <c r="E31" s="46" t="s">
        <v>1549</v>
      </c>
      <c r="F31" s="46"/>
      <c r="G31" s="46" t="s">
        <v>124</v>
      </c>
      <c r="H31" s="49">
        <v>250</v>
      </c>
      <c r="I31" s="55">
        <v>1</v>
      </c>
      <c r="J31" s="44"/>
    </row>
    <row r="32" spans="1:18" ht="12.75" x14ac:dyDescent="0.2">
      <c r="A32" s="46" t="s">
        <v>63</v>
      </c>
      <c r="B32" s="47" t="s">
        <v>1514</v>
      </c>
      <c r="C32" s="47" t="s">
        <v>125</v>
      </c>
      <c r="D32" s="48">
        <v>46171</v>
      </c>
      <c r="E32" s="46" t="s">
        <v>126</v>
      </c>
      <c r="F32" s="46"/>
      <c r="G32" s="46" t="s">
        <v>127</v>
      </c>
      <c r="H32" s="49">
        <v>320</v>
      </c>
      <c r="I32" s="55">
        <v>5</v>
      </c>
      <c r="J32" s="44"/>
    </row>
    <row r="33" spans="1:18" ht="12.75" x14ac:dyDescent="0.2">
      <c r="A33" s="46" t="s">
        <v>63</v>
      </c>
      <c r="B33" s="47" t="s">
        <v>1515</v>
      </c>
      <c r="C33" s="47" t="s">
        <v>128</v>
      </c>
      <c r="D33" s="48">
        <v>46172</v>
      </c>
      <c r="E33" s="46" t="s">
        <v>1550</v>
      </c>
      <c r="F33" s="46"/>
      <c r="G33" s="46" t="s">
        <v>129</v>
      </c>
      <c r="H33" s="49">
        <v>40</v>
      </c>
      <c r="I33" s="55">
        <v>4</v>
      </c>
      <c r="J33" s="44"/>
    </row>
    <row r="34" spans="1:18" ht="12.75" x14ac:dyDescent="0.2">
      <c r="A34" s="46" t="s">
        <v>63</v>
      </c>
      <c r="B34" s="50">
        <v>46023</v>
      </c>
      <c r="C34" s="47" t="s">
        <v>1538</v>
      </c>
      <c r="D34" s="48">
        <v>46173</v>
      </c>
      <c r="E34" s="46" t="s">
        <v>130</v>
      </c>
      <c r="F34" s="46"/>
      <c r="G34" s="46" t="s">
        <v>131</v>
      </c>
      <c r="H34" s="49">
        <v>25</v>
      </c>
      <c r="I34" s="55">
        <v>4</v>
      </c>
      <c r="J34" s="44"/>
    </row>
    <row r="35" spans="1:18" ht="12.75" x14ac:dyDescent="0.2">
      <c r="A35" s="46" t="s">
        <v>63</v>
      </c>
      <c r="B35" s="50">
        <v>46082</v>
      </c>
      <c r="C35" s="47" t="s">
        <v>132</v>
      </c>
      <c r="D35" s="48">
        <v>46174</v>
      </c>
      <c r="E35" s="46" t="s">
        <v>1551</v>
      </c>
      <c r="F35" s="46"/>
      <c r="G35" s="46" t="s">
        <v>133</v>
      </c>
      <c r="H35" s="49">
        <v>150</v>
      </c>
      <c r="I35" s="55">
        <v>4</v>
      </c>
      <c r="J35" s="44"/>
    </row>
    <row r="36" spans="1:18" ht="22.5" x14ac:dyDescent="0.2">
      <c r="A36" s="46" t="s">
        <v>63</v>
      </c>
      <c r="B36" s="50">
        <v>46113</v>
      </c>
      <c r="C36" s="47" t="s">
        <v>134</v>
      </c>
      <c r="D36" s="48">
        <v>46175</v>
      </c>
      <c r="E36" s="46" t="s">
        <v>1552</v>
      </c>
      <c r="F36" s="46"/>
      <c r="G36" s="46" t="s">
        <v>135</v>
      </c>
      <c r="H36" s="49">
        <v>100</v>
      </c>
      <c r="I36" s="55">
        <v>4</v>
      </c>
      <c r="J36" s="44"/>
    </row>
    <row r="37" spans="1:18" x14ac:dyDescent="0.2">
      <c r="A37" s="46" t="s">
        <v>63</v>
      </c>
      <c r="B37" s="47" t="s">
        <v>1516</v>
      </c>
      <c r="C37" s="47" t="s">
        <v>136</v>
      </c>
      <c r="D37" s="48">
        <v>46176</v>
      </c>
      <c r="E37" s="46" t="s">
        <v>1553</v>
      </c>
      <c r="F37" s="46"/>
      <c r="G37" s="46" t="s">
        <v>137</v>
      </c>
      <c r="H37" s="49">
        <v>74.099999999999994</v>
      </c>
      <c r="I37" s="55">
        <v>4</v>
      </c>
    </row>
    <row r="38" spans="1:18" x14ac:dyDescent="0.2">
      <c r="A38" s="46" t="s">
        <v>63</v>
      </c>
      <c r="B38" s="47" t="s">
        <v>1517</v>
      </c>
      <c r="C38" s="47" t="s">
        <v>138</v>
      </c>
      <c r="D38" s="48">
        <v>46177</v>
      </c>
      <c r="E38" s="46" t="s">
        <v>1554</v>
      </c>
      <c r="F38" s="46"/>
      <c r="G38" s="46" t="s">
        <v>139</v>
      </c>
      <c r="H38" s="49">
        <v>120</v>
      </c>
      <c r="I38" s="55">
        <v>2</v>
      </c>
    </row>
    <row r="39" spans="1:18" ht="45" x14ac:dyDescent="0.2">
      <c r="A39" s="46" t="s">
        <v>63</v>
      </c>
      <c r="B39" s="47" t="s">
        <v>140</v>
      </c>
      <c r="C39" s="47" t="s">
        <v>140</v>
      </c>
      <c r="D39" s="48">
        <v>46178</v>
      </c>
      <c r="E39" s="46" t="s">
        <v>1555</v>
      </c>
      <c r="F39" s="46"/>
      <c r="G39" s="46" t="s">
        <v>141</v>
      </c>
      <c r="H39" s="49">
        <v>80</v>
      </c>
      <c r="I39" s="55">
        <v>3</v>
      </c>
    </row>
    <row r="40" spans="1:18" x14ac:dyDescent="0.2">
      <c r="A40" s="46" t="s">
        <v>63</v>
      </c>
      <c r="B40" s="47" t="s">
        <v>142</v>
      </c>
      <c r="C40" s="47" t="s">
        <v>143</v>
      </c>
      <c r="D40" s="48">
        <v>46179</v>
      </c>
      <c r="E40" s="46" t="s">
        <v>1556</v>
      </c>
      <c r="F40" s="46"/>
      <c r="G40" s="46" t="s">
        <v>144</v>
      </c>
      <c r="H40" s="49">
        <v>600</v>
      </c>
      <c r="I40" s="55">
        <v>1</v>
      </c>
    </row>
    <row r="41" spans="1:18" s="39" customFormat="1" ht="22.5" x14ac:dyDescent="0.2">
      <c r="A41" s="46" t="s">
        <v>63</v>
      </c>
      <c r="B41" s="47" t="s">
        <v>116</v>
      </c>
      <c r="C41" s="47" t="s">
        <v>145</v>
      </c>
      <c r="D41" s="48">
        <v>46180</v>
      </c>
      <c r="E41" s="46" t="s">
        <v>146</v>
      </c>
      <c r="F41" s="46"/>
      <c r="G41" s="46" t="s">
        <v>147</v>
      </c>
      <c r="H41" s="49">
        <v>10</v>
      </c>
      <c r="I41" s="55">
        <v>3</v>
      </c>
      <c r="K41" s="38"/>
      <c r="L41" s="38"/>
      <c r="M41" s="38"/>
      <c r="N41" s="38"/>
      <c r="O41" s="38"/>
      <c r="P41" s="38"/>
      <c r="Q41" s="38"/>
      <c r="R41" s="38"/>
    </row>
    <row r="42" spans="1:18" s="39" customFormat="1" x14ac:dyDescent="0.2">
      <c r="A42" s="46" t="s">
        <v>63</v>
      </c>
      <c r="B42" s="47" t="s">
        <v>148</v>
      </c>
      <c r="C42" s="47" t="s">
        <v>149</v>
      </c>
      <c r="D42" s="48">
        <v>46181</v>
      </c>
      <c r="E42" s="46" t="s">
        <v>150</v>
      </c>
      <c r="F42" s="46"/>
      <c r="G42" s="46" t="s">
        <v>151</v>
      </c>
      <c r="H42" s="49">
        <v>19</v>
      </c>
      <c r="I42" s="55">
        <v>2</v>
      </c>
      <c r="K42" s="38"/>
      <c r="L42" s="38"/>
      <c r="M42" s="38"/>
      <c r="N42" s="38"/>
      <c r="O42" s="38"/>
      <c r="P42" s="38"/>
      <c r="Q42" s="38"/>
      <c r="R42" s="38"/>
    </row>
    <row r="43" spans="1:18" s="39" customFormat="1" x14ac:dyDescent="0.2">
      <c r="A43" s="46" t="s">
        <v>63</v>
      </c>
      <c r="B43" s="47" t="s">
        <v>1518</v>
      </c>
      <c r="C43" s="47" t="s">
        <v>101</v>
      </c>
      <c r="D43" s="48">
        <v>46182</v>
      </c>
      <c r="E43" s="46" t="s">
        <v>152</v>
      </c>
      <c r="F43" s="46"/>
      <c r="G43" s="46" t="s">
        <v>153</v>
      </c>
      <c r="H43" s="49">
        <v>230</v>
      </c>
      <c r="I43" s="55">
        <v>2</v>
      </c>
      <c r="K43" s="38"/>
      <c r="L43" s="38"/>
      <c r="M43" s="38"/>
      <c r="N43" s="38"/>
      <c r="O43" s="38"/>
      <c r="P43" s="38"/>
      <c r="Q43" s="38"/>
      <c r="R43" s="38"/>
    </row>
    <row r="44" spans="1:18" s="39" customFormat="1" x14ac:dyDescent="0.2">
      <c r="A44" s="46" t="s">
        <v>63</v>
      </c>
      <c r="B44" s="47" t="s">
        <v>1519</v>
      </c>
      <c r="C44" s="47" t="s">
        <v>1539</v>
      </c>
      <c r="D44" s="48">
        <v>46183</v>
      </c>
      <c r="E44" s="46" t="s">
        <v>1557</v>
      </c>
      <c r="F44" s="46"/>
      <c r="G44" s="46" t="s">
        <v>154</v>
      </c>
      <c r="H44" s="49">
        <v>175</v>
      </c>
      <c r="I44" s="55">
        <v>2</v>
      </c>
      <c r="K44" s="38"/>
      <c r="L44" s="38"/>
      <c r="M44" s="38"/>
      <c r="N44" s="38"/>
      <c r="O44" s="38"/>
      <c r="P44" s="38"/>
      <c r="Q44" s="38"/>
      <c r="R44" s="38"/>
    </row>
    <row r="45" spans="1:18" s="39" customFormat="1" x14ac:dyDescent="0.2">
      <c r="A45" s="46" t="s">
        <v>63</v>
      </c>
      <c r="B45" s="47" t="s">
        <v>155</v>
      </c>
      <c r="C45" s="47">
        <v>369963</v>
      </c>
      <c r="D45" s="48">
        <v>46184</v>
      </c>
      <c r="E45" s="46" t="s">
        <v>156</v>
      </c>
      <c r="F45" s="46"/>
      <c r="G45" s="46" t="s">
        <v>157</v>
      </c>
      <c r="H45" s="49">
        <v>147</v>
      </c>
      <c r="I45" s="55">
        <v>1</v>
      </c>
      <c r="K45" s="38"/>
      <c r="L45" s="38"/>
      <c r="M45" s="38"/>
      <c r="N45" s="38"/>
      <c r="O45" s="38"/>
      <c r="P45" s="38"/>
      <c r="Q45" s="38"/>
      <c r="R45" s="38"/>
    </row>
    <row r="46" spans="1:18" s="39" customFormat="1" x14ac:dyDescent="0.2">
      <c r="A46" s="46" t="s">
        <v>158</v>
      </c>
      <c r="B46" s="47" t="s">
        <v>1520</v>
      </c>
      <c r="C46" s="47">
        <v>20200136</v>
      </c>
      <c r="D46" s="48">
        <v>46185</v>
      </c>
      <c r="E46" s="46" t="s">
        <v>1558</v>
      </c>
      <c r="F46" s="46"/>
      <c r="G46" s="46" t="s">
        <v>159</v>
      </c>
      <c r="H46" s="49">
        <v>360</v>
      </c>
      <c r="I46" s="55">
        <v>10</v>
      </c>
      <c r="K46" s="38"/>
      <c r="L46" s="38"/>
      <c r="M46" s="38"/>
      <c r="N46" s="38"/>
      <c r="O46" s="38"/>
      <c r="P46" s="38"/>
      <c r="Q46" s="38"/>
      <c r="R46" s="38"/>
    </row>
    <row r="47" spans="1:18" s="39" customFormat="1" ht="22.5" x14ac:dyDescent="0.2">
      <c r="A47" s="46" t="s">
        <v>158</v>
      </c>
      <c r="B47" s="47" t="s">
        <v>1521</v>
      </c>
      <c r="C47" s="47" t="s">
        <v>119</v>
      </c>
      <c r="D47" s="48">
        <v>46186</v>
      </c>
      <c r="E47" s="46" t="s">
        <v>160</v>
      </c>
      <c r="F47" s="46"/>
      <c r="G47" s="46" t="s">
        <v>120</v>
      </c>
      <c r="H47" s="49">
        <v>500</v>
      </c>
      <c r="I47" s="55">
        <v>10</v>
      </c>
      <c r="K47" s="38"/>
      <c r="L47" s="38"/>
      <c r="M47" s="38"/>
      <c r="N47" s="38"/>
      <c r="O47" s="38"/>
      <c r="P47" s="38"/>
      <c r="Q47" s="38"/>
      <c r="R47" s="38"/>
    </row>
    <row r="48" spans="1:18" s="39" customFormat="1" x14ac:dyDescent="0.2">
      <c r="A48" s="46" t="s">
        <v>158</v>
      </c>
      <c r="B48" s="50">
        <v>46235</v>
      </c>
      <c r="C48" s="47" t="s">
        <v>161</v>
      </c>
      <c r="D48" s="48">
        <v>46187</v>
      </c>
      <c r="E48" s="46" t="s">
        <v>1559</v>
      </c>
      <c r="F48" s="46"/>
      <c r="G48" s="46" t="s">
        <v>162</v>
      </c>
      <c r="H48" s="49">
        <v>20</v>
      </c>
      <c r="I48" s="55">
        <v>10</v>
      </c>
      <c r="K48" s="38"/>
      <c r="L48" s="38"/>
      <c r="M48" s="38"/>
      <c r="N48" s="38"/>
      <c r="O48" s="38"/>
      <c r="P48" s="38"/>
      <c r="Q48" s="38"/>
      <c r="R48" s="38"/>
    </row>
    <row r="49" spans="1:18" s="39" customFormat="1" x14ac:dyDescent="0.2">
      <c r="A49" s="46" t="s">
        <v>158</v>
      </c>
      <c r="B49" s="47" t="s">
        <v>1522</v>
      </c>
      <c r="C49" s="47" t="s">
        <v>163</v>
      </c>
      <c r="D49" s="48">
        <v>46188</v>
      </c>
      <c r="E49" s="46" t="s">
        <v>164</v>
      </c>
      <c r="F49" s="46"/>
      <c r="G49" s="46" t="s">
        <v>165</v>
      </c>
      <c r="H49" s="49">
        <v>25</v>
      </c>
      <c r="I49" s="55">
        <v>10</v>
      </c>
      <c r="K49" s="38"/>
      <c r="L49" s="38"/>
      <c r="M49" s="38"/>
      <c r="N49" s="38"/>
      <c r="O49" s="38"/>
      <c r="P49" s="38"/>
      <c r="Q49" s="38"/>
      <c r="R49" s="38"/>
    </row>
    <row r="50" spans="1:18" s="39" customFormat="1" ht="22.5" x14ac:dyDescent="0.2">
      <c r="A50" s="46" t="s">
        <v>1489</v>
      </c>
      <c r="B50" s="50">
        <v>46266</v>
      </c>
      <c r="C50" s="47" t="s">
        <v>1540</v>
      </c>
      <c r="D50" s="48">
        <v>46189</v>
      </c>
      <c r="E50" s="46" t="s">
        <v>166</v>
      </c>
      <c r="F50" s="46"/>
      <c r="G50" s="46" t="s">
        <v>167</v>
      </c>
      <c r="H50" s="49">
        <v>20000</v>
      </c>
      <c r="I50" s="55">
        <v>5</v>
      </c>
      <c r="K50" s="38"/>
      <c r="L50" s="38"/>
      <c r="M50" s="38"/>
      <c r="N50" s="38"/>
      <c r="O50" s="38"/>
      <c r="P50" s="38"/>
      <c r="Q50" s="38"/>
      <c r="R50" s="38"/>
    </row>
    <row r="51" spans="1:18" s="39" customFormat="1" ht="45" x14ac:dyDescent="0.2">
      <c r="A51" s="46" t="s">
        <v>1490</v>
      </c>
      <c r="B51" s="47" t="s">
        <v>1523</v>
      </c>
      <c r="C51" s="47" t="s">
        <v>168</v>
      </c>
      <c r="D51" s="48">
        <v>46190</v>
      </c>
      <c r="E51" s="46" t="s">
        <v>169</v>
      </c>
      <c r="F51" s="46"/>
      <c r="G51" s="46" t="s">
        <v>170</v>
      </c>
      <c r="H51" s="49">
        <v>30000</v>
      </c>
      <c r="I51" s="55">
        <v>5</v>
      </c>
      <c r="K51" s="38"/>
      <c r="L51" s="38"/>
      <c r="M51" s="38"/>
      <c r="N51" s="38"/>
      <c r="O51" s="38"/>
      <c r="P51" s="38"/>
      <c r="Q51" s="38"/>
      <c r="R51" s="38"/>
    </row>
    <row r="52" spans="1:18" s="39" customFormat="1" ht="22.5" x14ac:dyDescent="0.2">
      <c r="A52" s="46" t="s">
        <v>63</v>
      </c>
      <c r="B52" s="47" t="s">
        <v>171</v>
      </c>
      <c r="C52" s="47" t="s">
        <v>172</v>
      </c>
      <c r="D52" s="48">
        <v>46191</v>
      </c>
      <c r="E52" s="46" t="s">
        <v>1560</v>
      </c>
      <c r="F52" s="46"/>
      <c r="G52" s="46" t="s">
        <v>173</v>
      </c>
      <c r="H52" s="49">
        <v>123</v>
      </c>
      <c r="I52" s="55">
        <v>2</v>
      </c>
      <c r="K52" s="38"/>
      <c r="L52" s="38"/>
      <c r="M52" s="38"/>
      <c r="N52" s="38"/>
      <c r="O52" s="38"/>
      <c r="P52" s="38"/>
      <c r="Q52" s="38"/>
      <c r="R52" s="38"/>
    </row>
    <row r="53" spans="1:18" s="39" customFormat="1" ht="22.5" x14ac:dyDescent="0.2">
      <c r="A53" s="46" t="s">
        <v>63</v>
      </c>
      <c r="B53" s="47" t="s">
        <v>174</v>
      </c>
      <c r="C53" s="47" t="s">
        <v>175</v>
      </c>
      <c r="D53" s="48">
        <v>46192</v>
      </c>
      <c r="E53" s="46" t="s">
        <v>1561</v>
      </c>
      <c r="F53" s="46"/>
      <c r="G53" s="46" t="s">
        <v>176</v>
      </c>
      <c r="H53" s="49">
        <v>1600</v>
      </c>
      <c r="I53" s="55">
        <v>2</v>
      </c>
      <c r="K53" s="38"/>
      <c r="L53" s="38"/>
      <c r="M53" s="38"/>
      <c r="N53" s="38"/>
      <c r="O53" s="38"/>
      <c r="P53" s="38"/>
      <c r="Q53" s="38"/>
      <c r="R53" s="38"/>
    </row>
    <row r="54" spans="1:18" s="39" customFormat="1" x14ac:dyDescent="0.2">
      <c r="A54" s="46" t="s">
        <v>63</v>
      </c>
      <c r="B54" s="47" t="s">
        <v>177</v>
      </c>
      <c r="C54" s="47" t="s">
        <v>178</v>
      </c>
      <c r="D54" s="48">
        <v>46194</v>
      </c>
      <c r="E54" s="46" t="s">
        <v>179</v>
      </c>
      <c r="F54" s="46"/>
      <c r="G54" s="46" t="s">
        <v>180</v>
      </c>
      <c r="H54" s="49">
        <v>21.36</v>
      </c>
      <c r="I54" s="55">
        <v>2</v>
      </c>
      <c r="K54" s="38"/>
      <c r="L54" s="38"/>
      <c r="M54" s="38"/>
      <c r="N54" s="38"/>
      <c r="O54" s="38"/>
      <c r="P54" s="38"/>
      <c r="Q54" s="38"/>
      <c r="R54" s="38"/>
    </row>
    <row r="55" spans="1:18" s="39" customFormat="1" x14ac:dyDescent="0.2">
      <c r="A55" s="46" t="s">
        <v>63</v>
      </c>
      <c r="B55" s="47" t="s">
        <v>1524</v>
      </c>
      <c r="C55" s="47" t="s">
        <v>181</v>
      </c>
      <c r="D55" s="48">
        <v>46195</v>
      </c>
      <c r="E55" s="46" t="s">
        <v>1562</v>
      </c>
      <c r="F55" s="46"/>
      <c r="G55" s="46" t="s">
        <v>182</v>
      </c>
      <c r="H55" s="49">
        <v>20</v>
      </c>
      <c r="I55" s="55">
        <v>2</v>
      </c>
      <c r="K55" s="38"/>
      <c r="L55" s="38"/>
      <c r="M55" s="38"/>
      <c r="N55" s="38"/>
      <c r="O55" s="38"/>
      <c r="P55" s="38"/>
      <c r="Q55" s="38"/>
      <c r="R55" s="38"/>
    </row>
    <row r="56" spans="1:18" s="39" customFormat="1" x14ac:dyDescent="0.2">
      <c r="A56" s="46" t="s">
        <v>63</v>
      </c>
      <c r="B56" s="47" t="s">
        <v>1525</v>
      </c>
      <c r="C56" s="47" t="s">
        <v>183</v>
      </c>
      <c r="D56" s="48">
        <v>46196</v>
      </c>
      <c r="E56" s="46" t="s">
        <v>1563</v>
      </c>
      <c r="F56" s="46"/>
      <c r="G56" s="46" t="s">
        <v>184</v>
      </c>
      <c r="H56" s="49">
        <v>200</v>
      </c>
      <c r="I56" s="55">
        <v>2</v>
      </c>
      <c r="K56" s="38"/>
      <c r="L56" s="38"/>
      <c r="M56" s="38"/>
      <c r="N56" s="38"/>
      <c r="O56" s="38"/>
      <c r="P56" s="38"/>
      <c r="Q56" s="38"/>
      <c r="R56" s="38"/>
    </row>
    <row r="57" spans="1:18" s="39" customFormat="1" ht="22.5" x14ac:dyDescent="0.2">
      <c r="A57" s="46" t="s">
        <v>63</v>
      </c>
      <c r="B57" s="47" t="s">
        <v>1526</v>
      </c>
      <c r="C57" s="47" t="s">
        <v>185</v>
      </c>
      <c r="D57" s="48">
        <v>46197</v>
      </c>
      <c r="E57" s="46" t="s">
        <v>186</v>
      </c>
      <c r="F57" s="46"/>
      <c r="G57" s="46" t="s">
        <v>187</v>
      </c>
      <c r="H57" s="49">
        <v>201.5</v>
      </c>
      <c r="I57" s="55">
        <v>2</v>
      </c>
      <c r="K57" s="38"/>
      <c r="L57" s="38"/>
      <c r="M57" s="38"/>
      <c r="N57" s="38"/>
      <c r="O57" s="38"/>
      <c r="P57" s="38"/>
      <c r="Q57" s="38"/>
      <c r="R57" s="38"/>
    </row>
    <row r="58" spans="1:18" s="39" customFormat="1" ht="22.5" x14ac:dyDescent="0.2">
      <c r="A58" s="46" t="s">
        <v>63</v>
      </c>
      <c r="B58" s="47" t="s">
        <v>1527</v>
      </c>
      <c r="C58" s="47" t="s">
        <v>188</v>
      </c>
      <c r="D58" s="48">
        <v>46198</v>
      </c>
      <c r="E58" s="46" t="s">
        <v>189</v>
      </c>
      <c r="F58" s="46"/>
      <c r="G58" s="46" t="s">
        <v>190</v>
      </c>
      <c r="H58" s="49">
        <v>1010</v>
      </c>
      <c r="I58" s="55">
        <v>2</v>
      </c>
      <c r="K58" s="38"/>
      <c r="L58" s="38"/>
      <c r="M58" s="38"/>
      <c r="N58" s="38"/>
      <c r="O58" s="38"/>
      <c r="P58" s="38"/>
      <c r="Q58" s="38"/>
      <c r="R58" s="38"/>
    </row>
    <row r="59" spans="1:18" s="39" customFormat="1" ht="45" x14ac:dyDescent="0.2">
      <c r="A59" s="46" t="s">
        <v>63</v>
      </c>
      <c r="B59" s="47" t="s">
        <v>191</v>
      </c>
      <c r="C59" s="47" t="s">
        <v>142</v>
      </c>
      <c r="D59" s="48">
        <v>46199</v>
      </c>
      <c r="E59" s="46" t="s">
        <v>1564</v>
      </c>
      <c r="F59" s="46"/>
      <c r="G59" s="46" t="s">
        <v>192</v>
      </c>
      <c r="H59" s="49">
        <v>1330</v>
      </c>
      <c r="I59" s="55">
        <v>2</v>
      </c>
      <c r="K59" s="38"/>
      <c r="L59" s="38"/>
      <c r="M59" s="38"/>
      <c r="N59" s="38"/>
      <c r="O59" s="38"/>
      <c r="P59" s="38"/>
      <c r="Q59" s="38"/>
      <c r="R59" s="38"/>
    </row>
    <row r="60" spans="1:18" s="39" customFormat="1" ht="22.5" x14ac:dyDescent="0.2">
      <c r="A60" s="46" t="s">
        <v>1492</v>
      </c>
      <c r="B60" s="50">
        <v>46357</v>
      </c>
      <c r="C60" s="47" t="s">
        <v>193</v>
      </c>
      <c r="D60" s="48">
        <v>46200</v>
      </c>
      <c r="E60" s="46" t="s">
        <v>1565</v>
      </c>
      <c r="F60" s="46"/>
      <c r="G60" s="46" t="s">
        <v>194</v>
      </c>
      <c r="H60" s="49">
        <v>1000</v>
      </c>
      <c r="I60" s="55">
        <v>10</v>
      </c>
      <c r="K60" s="38"/>
      <c r="L60" s="38"/>
      <c r="M60" s="38"/>
      <c r="N60" s="38"/>
      <c r="O60" s="38"/>
      <c r="P60" s="38"/>
      <c r="Q60" s="38"/>
      <c r="R60" s="38"/>
    </row>
    <row r="61" spans="1:18" s="39" customFormat="1" ht="22.5" x14ac:dyDescent="0.2">
      <c r="A61" s="46" t="s">
        <v>1493</v>
      </c>
      <c r="B61" s="47" t="s">
        <v>1528</v>
      </c>
      <c r="C61" s="47" t="s">
        <v>195</v>
      </c>
      <c r="D61" s="48">
        <v>46201</v>
      </c>
      <c r="E61" s="46" t="s">
        <v>196</v>
      </c>
      <c r="F61" s="46"/>
      <c r="G61" s="46" t="s">
        <v>197</v>
      </c>
      <c r="H61" s="49">
        <v>200</v>
      </c>
      <c r="I61" s="55">
        <v>10</v>
      </c>
      <c r="K61" s="38"/>
      <c r="L61" s="38"/>
      <c r="M61" s="38"/>
      <c r="N61" s="38"/>
      <c r="O61" s="38"/>
      <c r="P61" s="38"/>
      <c r="Q61" s="38"/>
      <c r="R61" s="38"/>
    </row>
    <row r="62" spans="1:18" s="39" customFormat="1" x14ac:dyDescent="0.2">
      <c r="A62" s="46" t="s">
        <v>1491</v>
      </c>
      <c r="B62" s="47" t="s">
        <v>1529</v>
      </c>
      <c r="C62" s="47" t="s">
        <v>142</v>
      </c>
      <c r="D62" s="48">
        <v>46203</v>
      </c>
      <c r="E62" s="46" t="s">
        <v>198</v>
      </c>
      <c r="F62" s="46"/>
      <c r="G62" s="46" t="s">
        <v>199</v>
      </c>
      <c r="H62" s="49">
        <v>147.35</v>
      </c>
      <c r="I62" s="55">
        <v>10</v>
      </c>
      <c r="K62" s="38"/>
      <c r="L62" s="38"/>
      <c r="M62" s="38"/>
      <c r="N62" s="38"/>
      <c r="O62" s="38"/>
      <c r="P62" s="38"/>
      <c r="Q62" s="38"/>
      <c r="R62" s="38"/>
    </row>
    <row r="63" spans="1:18" s="39" customFormat="1" ht="45" x14ac:dyDescent="0.2">
      <c r="A63" s="46" t="s">
        <v>1491</v>
      </c>
      <c r="B63" s="47" t="s">
        <v>1530</v>
      </c>
      <c r="C63" s="47" t="s">
        <v>200</v>
      </c>
      <c r="D63" s="48">
        <v>46204</v>
      </c>
      <c r="E63" s="46" t="s">
        <v>201</v>
      </c>
      <c r="F63" s="46"/>
      <c r="G63" s="46" t="s">
        <v>202</v>
      </c>
      <c r="H63" s="49">
        <v>2500</v>
      </c>
      <c r="I63" s="55">
        <v>10</v>
      </c>
      <c r="K63" s="38"/>
      <c r="L63" s="38"/>
      <c r="M63" s="38"/>
      <c r="N63" s="38"/>
      <c r="O63" s="38"/>
      <c r="P63" s="38"/>
      <c r="Q63" s="38"/>
      <c r="R63" s="38"/>
    </row>
    <row r="64" spans="1:18" s="39" customFormat="1" x14ac:dyDescent="0.2">
      <c r="A64" s="46" t="s">
        <v>1491</v>
      </c>
      <c r="B64" s="47" t="s">
        <v>1531</v>
      </c>
      <c r="C64" s="47" t="s">
        <v>128</v>
      </c>
      <c r="D64" s="48">
        <v>46205</v>
      </c>
      <c r="E64" s="46" t="s">
        <v>203</v>
      </c>
      <c r="F64" s="46"/>
      <c r="G64" s="46" t="s">
        <v>204</v>
      </c>
      <c r="H64" s="49">
        <v>1200</v>
      </c>
      <c r="I64" s="55">
        <v>10</v>
      </c>
      <c r="K64" s="38"/>
      <c r="L64" s="38"/>
      <c r="M64" s="38"/>
      <c r="N64" s="38"/>
      <c r="O64" s="38"/>
      <c r="P64" s="38"/>
      <c r="Q64" s="38"/>
      <c r="R64" s="38"/>
    </row>
    <row r="65" spans="1:18" s="39" customFormat="1" ht="45" x14ac:dyDescent="0.2">
      <c r="A65" s="46" t="s">
        <v>1491</v>
      </c>
      <c r="B65" s="47" t="s">
        <v>1532</v>
      </c>
      <c r="C65" s="47" t="s">
        <v>205</v>
      </c>
      <c r="D65" s="48">
        <v>46206</v>
      </c>
      <c r="E65" s="46" t="s">
        <v>1566</v>
      </c>
      <c r="F65" s="46"/>
      <c r="G65" s="46" t="s">
        <v>206</v>
      </c>
      <c r="H65" s="49">
        <v>350</v>
      </c>
      <c r="I65" s="55">
        <v>10</v>
      </c>
      <c r="K65" s="38"/>
      <c r="L65" s="38"/>
      <c r="M65" s="38"/>
      <c r="N65" s="38"/>
      <c r="O65" s="38"/>
      <c r="P65" s="38"/>
      <c r="Q65" s="38"/>
      <c r="R65" s="38"/>
    </row>
    <row r="66" spans="1:18" s="39" customFormat="1" ht="22.5" x14ac:dyDescent="0.2">
      <c r="A66" s="46" t="s">
        <v>1491</v>
      </c>
      <c r="B66" s="47" t="s">
        <v>1533</v>
      </c>
      <c r="C66" s="47" t="s">
        <v>207</v>
      </c>
      <c r="D66" s="48">
        <v>46208</v>
      </c>
      <c r="E66" s="46" t="s">
        <v>208</v>
      </c>
      <c r="F66" s="46"/>
      <c r="G66" s="46" t="s">
        <v>209</v>
      </c>
      <c r="H66" s="49">
        <v>230</v>
      </c>
      <c r="I66" s="55">
        <v>10</v>
      </c>
      <c r="K66" s="38"/>
      <c r="L66" s="38"/>
      <c r="M66" s="38"/>
      <c r="N66" s="38"/>
      <c r="O66" s="38"/>
      <c r="P66" s="38"/>
      <c r="Q66" s="38"/>
      <c r="R66" s="38"/>
    </row>
    <row r="67" spans="1:18" s="39" customFormat="1" x14ac:dyDescent="0.2">
      <c r="A67" s="46" t="s">
        <v>1491</v>
      </c>
      <c r="B67" s="47" t="s">
        <v>1534</v>
      </c>
      <c r="C67" s="47" t="s">
        <v>1541</v>
      </c>
      <c r="D67" s="48">
        <v>46209</v>
      </c>
      <c r="E67" s="46" t="s">
        <v>210</v>
      </c>
      <c r="F67" s="46"/>
      <c r="G67" s="46" t="s">
        <v>103</v>
      </c>
      <c r="H67" s="49">
        <v>200</v>
      </c>
      <c r="I67" s="55">
        <v>10</v>
      </c>
      <c r="K67" s="38"/>
      <c r="L67" s="38"/>
      <c r="M67" s="38"/>
      <c r="N67" s="38"/>
      <c r="O67" s="38"/>
      <c r="P67" s="38"/>
      <c r="Q67" s="38"/>
      <c r="R67" s="38"/>
    </row>
    <row r="68" spans="1:18" s="39" customFormat="1" ht="33.75" x14ac:dyDescent="0.2">
      <c r="A68" s="46" t="s">
        <v>1494</v>
      </c>
      <c r="B68" s="47" t="s">
        <v>1535</v>
      </c>
      <c r="C68" s="47" t="s">
        <v>211</v>
      </c>
      <c r="D68" s="48">
        <v>46210</v>
      </c>
      <c r="E68" s="46" t="s">
        <v>212</v>
      </c>
      <c r="F68" s="46"/>
      <c r="G68" s="46" t="s">
        <v>213</v>
      </c>
      <c r="H68" s="49">
        <v>10</v>
      </c>
      <c r="I68" s="55">
        <v>10</v>
      </c>
      <c r="K68" s="38"/>
      <c r="L68" s="38"/>
      <c r="M68" s="38"/>
      <c r="N68" s="38"/>
      <c r="O68" s="38"/>
      <c r="P68" s="38"/>
      <c r="Q68" s="38"/>
      <c r="R68" s="38"/>
    </row>
    <row r="69" spans="1:18" s="39" customFormat="1" x14ac:dyDescent="0.2">
      <c r="A69" s="46"/>
      <c r="B69" s="47"/>
      <c r="C69" s="47"/>
      <c r="D69" s="48"/>
      <c r="E69" s="46"/>
      <c r="F69" s="46"/>
      <c r="G69" s="46"/>
      <c r="H69" s="49"/>
      <c r="I69" s="54"/>
      <c r="K69" s="38"/>
      <c r="L69" s="38"/>
      <c r="M69" s="38"/>
      <c r="N69" s="38"/>
      <c r="O69" s="38"/>
      <c r="P69" s="38"/>
      <c r="Q69" s="38"/>
      <c r="R69" s="38"/>
    </row>
    <row r="70" spans="1:18" s="39" customFormat="1" x14ac:dyDescent="0.2">
      <c r="A70" s="46"/>
      <c r="B70" s="47"/>
      <c r="C70" s="47"/>
      <c r="D70" s="48"/>
      <c r="E70" s="46"/>
      <c r="F70" s="46"/>
      <c r="G70" s="46"/>
      <c r="H70" s="49"/>
      <c r="I70" s="54"/>
      <c r="K70" s="38"/>
      <c r="L70" s="38"/>
      <c r="M70" s="38"/>
      <c r="N70" s="38"/>
      <c r="O70" s="38"/>
      <c r="P70" s="38"/>
      <c r="Q70" s="38"/>
      <c r="R70" s="38"/>
    </row>
    <row r="71" spans="1:18" s="39" customFormat="1" x14ac:dyDescent="0.2">
      <c r="A71" s="46"/>
      <c r="B71" s="47"/>
      <c r="C71" s="47"/>
      <c r="D71" s="48"/>
      <c r="E71" s="46"/>
      <c r="F71" s="46"/>
      <c r="G71" s="46"/>
      <c r="H71" s="49"/>
      <c r="I71" s="54"/>
      <c r="K71" s="38"/>
      <c r="L71" s="38"/>
      <c r="M71" s="38"/>
      <c r="N71" s="38"/>
      <c r="O71" s="38"/>
      <c r="P71" s="38"/>
      <c r="Q71" s="38"/>
      <c r="R71" s="38"/>
    </row>
    <row r="72" spans="1:18" s="39" customFormat="1" x14ac:dyDescent="0.2">
      <c r="A72" s="46"/>
      <c r="B72" s="47"/>
      <c r="C72" s="47"/>
      <c r="D72" s="48"/>
      <c r="E72" s="46"/>
      <c r="F72" s="46"/>
      <c r="G72" s="46"/>
      <c r="H72" s="49"/>
      <c r="I72" s="54"/>
      <c r="K72" s="38"/>
      <c r="L72" s="38"/>
      <c r="M72" s="38"/>
      <c r="N72" s="38"/>
      <c r="O72" s="38"/>
      <c r="P72" s="38"/>
      <c r="Q72" s="38"/>
      <c r="R72" s="38"/>
    </row>
    <row r="73" spans="1:18" s="39" customFormat="1" x14ac:dyDescent="0.2">
      <c r="A73" s="46"/>
      <c r="B73" s="47"/>
      <c r="C73" s="47"/>
      <c r="D73" s="48"/>
      <c r="E73" s="46"/>
      <c r="F73" s="46"/>
      <c r="G73" s="46"/>
      <c r="H73" s="49"/>
      <c r="I73" s="54"/>
      <c r="K73" s="38"/>
      <c r="L73" s="38"/>
      <c r="M73" s="38"/>
      <c r="N73" s="38"/>
      <c r="O73" s="38"/>
      <c r="P73" s="38"/>
      <c r="Q73" s="38"/>
      <c r="R73" s="38"/>
    </row>
    <row r="74" spans="1:18" s="39" customFormat="1" x14ac:dyDescent="0.2">
      <c r="A74" s="46"/>
      <c r="B74" s="47"/>
      <c r="C74" s="47"/>
      <c r="D74" s="48"/>
      <c r="E74" s="46"/>
      <c r="F74" s="46"/>
      <c r="G74" s="46"/>
      <c r="H74" s="49"/>
      <c r="I74" s="54"/>
      <c r="K74" s="38"/>
      <c r="L74" s="38"/>
      <c r="M74" s="38"/>
      <c r="N74" s="38"/>
      <c r="O74" s="38"/>
      <c r="P74" s="38"/>
      <c r="Q74" s="38"/>
      <c r="R74" s="38"/>
    </row>
    <row r="75" spans="1:18" s="39" customFormat="1" x14ac:dyDescent="0.2">
      <c r="A75" s="46"/>
      <c r="B75" s="47"/>
      <c r="C75" s="47"/>
      <c r="D75" s="48"/>
      <c r="E75" s="46"/>
      <c r="F75" s="46"/>
      <c r="G75" s="46"/>
      <c r="H75" s="49"/>
      <c r="I75" s="54"/>
      <c r="K75" s="38"/>
      <c r="L75" s="38"/>
      <c r="M75" s="38"/>
      <c r="N75" s="38"/>
      <c r="O75" s="38"/>
      <c r="P75" s="38"/>
      <c r="Q75" s="38"/>
      <c r="R75" s="38"/>
    </row>
    <row r="76" spans="1:18" s="39" customFormat="1" x14ac:dyDescent="0.2">
      <c r="A76" s="46"/>
      <c r="B76" s="47"/>
      <c r="C76" s="47"/>
      <c r="D76" s="48"/>
      <c r="E76" s="46"/>
      <c r="F76" s="46"/>
      <c r="G76" s="46"/>
      <c r="H76" s="49"/>
      <c r="I76" s="54"/>
      <c r="K76" s="38"/>
      <c r="L76" s="38"/>
      <c r="M76" s="38"/>
      <c r="N76" s="38"/>
      <c r="O76" s="38"/>
      <c r="P76" s="38"/>
      <c r="Q76" s="38"/>
      <c r="R76" s="38"/>
    </row>
    <row r="77" spans="1:18" s="39" customFormat="1" x14ac:dyDescent="0.2">
      <c r="A77" s="46"/>
      <c r="B77" s="47"/>
      <c r="C77" s="47"/>
      <c r="D77" s="48"/>
      <c r="E77" s="46"/>
      <c r="F77" s="46"/>
      <c r="G77" s="46"/>
      <c r="H77" s="49"/>
      <c r="I77" s="54"/>
      <c r="K77" s="38"/>
      <c r="L77" s="38"/>
      <c r="M77" s="38"/>
      <c r="N77" s="38"/>
      <c r="O77" s="38"/>
      <c r="P77" s="38"/>
      <c r="Q77" s="38"/>
      <c r="R77" s="38"/>
    </row>
    <row r="78" spans="1:18" s="39" customFormat="1" x14ac:dyDescent="0.2">
      <c r="A78" s="46"/>
      <c r="B78" s="47"/>
      <c r="C78" s="47"/>
      <c r="D78" s="48"/>
      <c r="E78" s="46"/>
      <c r="F78" s="46"/>
      <c r="G78" s="46"/>
      <c r="H78" s="49"/>
      <c r="I78" s="54"/>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51"/>
      <c r="C2876" s="51"/>
      <c r="D2876" s="48"/>
      <c r="E2876" s="46"/>
      <c r="F2876" s="46"/>
      <c r="G2876" s="46"/>
      <c r="H2876" s="49"/>
      <c r="I2876" s="54"/>
      <c r="K2876" s="38"/>
      <c r="L2876" s="38"/>
      <c r="M2876" s="38"/>
      <c r="N2876" s="38"/>
      <c r="O2876" s="38"/>
      <c r="P2876" s="38"/>
      <c r="Q2876" s="38"/>
      <c r="R2876" s="38"/>
    </row>
    <row r="2877" spans="1:18" s="39" customFormat="1" x14ac:dyDescent="0.2">
      <c r="A2877" s="46"/>
      <c r="B2877" s="51"/>
      <c r="C2877" s="51"/>
      <c r="D2877" s="48"/>
      <c r="E2877" s="46"/>
      <c r="F2877" s="46"/>
      <c r="G2877" s="46"/>
      <c r="H2877" s="49"/>
      <c r="I2877" s="54"/>
      <c r="K2877" s="38"/>
      <c r="L2877" s="38"/>
      <c r="M2877" s="38"/>
      <c r="N2877" s="38"/>
      <c r="O2877" s="38"/>
      <c r="P2877" s="38"/>
      <c r="Q2877" s="38"/>
      <c r="R2877" s="38"/>
    </row>
    <row r="2878" spans="1:18" s="39" customFormat="1" x14ac:dyDescent="0.2">
      <c r="A2878" s="46"/>
      <c r="B2878" s="51"/>
      <c r="C2878" s="51"/>
      <c r="D2878" s="48"/>
      <c r="E2878" s="46"/>
      <c r="F2878" s="46"/>
      <c r="G2878" s="46"/>
      <c r="H2878" s="49"/>
      <c r="I2878" s="54"/>
      <c r="K2878" s="38"/>
      <c r="L2878" s="38"/>
      <c r="M2878" s="38"/>
      <c r="N2878" s="38"/>
      <c r="O2878" s="38"/>
      <c r="P2878" s="38"/>
      <c r="Q2878" s="38"/>
      <c r="R2878" s="38"/>
    </row>
    <row r="2879" spans="1:18" s="39" customFormat="1" x14ac:dyDescent="0.2">
      <c r="A2879" s="46"/>
      <c r="B2879" s="35"/>
      <c r="C2879" s="35"/>
      <c r="D2879" s="48"/>
      <c r="E2879" s="35"/>
      <c r="F2879" s="35"/>
      <c r="G2879" s="35"/>
      <c r="H2879" s="36"/>
      <c r="I2879" s="54"/>
      <c r="K2879" s="38"/>
      <c r="L2879" s="38"/>
      <c r="M2879" s="38"/>
      <c r="N2879" s="38"/>
      <c r="O2879" s="38"/>
      <c r="P2879" s="38"/>
      <c r="Q2879" s="38"/>
      <c r="R2879" s="38"/>
    </row>
    <row r="2880" spans="1:18" s="39" customFormat="1" x14ac:dyDescent="0.2">
      <c r="A2880" s="46"/>
      <c r="B2880" s="35"/>
      <c r="C2880" s="35"/>
      <c r="D2880" s="48"/>
      <c r="E2880" s="35"/>
      <c r="F2880" s="35"/>
      <c r="G2880" s="35"/>
      <c r="H2880" s="36"/>
      <c r="I2880" s="54"/>
      <c r="K2880" s="38"/>
      <c r="L2880" s="38"/>
      <c r="M2880" s="38"/>
      <c r="N2880" s="38"/>
      <c r="O2880" s="38"/>
      <c r="P2880" s="38"/>
      <c r="Q2880" s="38"/>
      <c r="R2880" s="38"/>
    </row>
    <row r="2881" spans="1:18" s="39" customFormat="1" x14ac:dyDescent="0.2">
      <c r="A2881" s="46"/>
      <c r="B2881" s="35"/>
      <c r="C2881" s="35"/>
      <c r="D2881" s="48"/>
      <c r="E2881" s="35"/>
      <c r="F2881" s="35"/>
      <c r="G2881" s="35"/>
      <c r="H2881" s="36"/>
      <c r="I2881" s="54"/>
      <c r="K2881" s="38"/>
      <c r="L2881" s="38"/>
      <c r="M2881" s="38"/>
      <c r="N2881" s="38"/>
      <c r="O2881" s="38"/>
      <c r="P2881" s="38"/>
      <c r="Q2881" s="38"/>
      <c r="R2881" s="38"/>
    </row>
    <row r="2882" spans="1:18" s="39" customFormat="1" x14ac:dyDescent="0.2">
      <c r="A2882" s="46"/>
      <c r="B2882" s="35"/>
      <c r="C2882" s="35"/>
      <c r="D2882" s="48"/>
      <c r="E2882" s="35"/>
      <c r="F2882" s="35"/>
      <c r="G2882" s="35"/>
      <c r="H2882" s="36"/>
      <c r="I2882" s="54"/>
      <c r="K2882" s="38"/>
      <c r="L2882" s="38"/>
      <c r="M2882" s="38"/>
      <c r="N2882" s="38"/>
      <c r="O2882" s="38"/>
      <c r="P2882" s="38"/>
      <c r="Q2882" s="38"/>
      <c r="R2882" s="38"/>
    </row>
    <row r="2883" spans="1:18" s="39" customFormat="1" x14ac:dyDescent="0.2">
      <c r="A2883" s="46"/>
      <c r="B2883" s="35"/>
      <c r="C2883" s="35"/>
      <c r="D2883" s="48"/>
      <c r="E2883" s="35"/>
      <c r="F2883" s="35"/>
      <c r="G2883" s="35"/>
      <c r="H2883" s="36"/>
      <c r="I2883" s="54"/>
      <c r="K2883" s="38"/>
      <c r="L2883" s="38"/>
      <c r="M2883" s="38"/>
      <c r="N2883" s="38"/>
      <c r="O2883" s="38"/>
      <c r="P2883" s="38"/>
      <c r="Q2883" s="38"/>
      <c r="R2883" s="38"/>
    </row>
    <row r="2884" spans="1:18" s="35" customFormat="1" x14ac:dyDescent="0.2">
      <c r="A2884" s="46"/>
      <c r="D2884" s="48"/>
      <c r="H2884" s="36"/>
      <c r="I2884" s="54"/>
      <c r="J2884" s="39"/>
      <c r="K2884" s="38"/>
      <c r="L2884" s="38"/>
      <c r="M2884" s="38"/>
      <c r="N2884" s="38"/>
      <c r="O2884" s="38"/>
      <c r="P2884" s="38"/>
      <c r="Q2884" s="38"/>
      <c r="R2884" s="38"/>
    </row>
    <row r="2885" spans="1:18" s="35" customFormat="1" x14ac:dyDescent="0.2">
      <c r="A2885" s="46"/>
      <c r="D2885" s="48"/>
      <c r="H2885" s="36"/>
      <c r="I2885" s="54"/>
      <c r="J2885" s="39"/>
      <c r="K2885" s="38"/>
      <c r="L2885" s="38"/>
      <c r="M2885" s="38"/>
      <c r="N2885" s="38"/>
      <c r="O2885" s="38"/>
      <c r="P2885" s="38"/>
      <c r="Q2885" s="38"/>
      <c r="R2885" s="38"/>
    </row>
    <row r="2886" spans="1:18" s="35" customFormat="1" x14ac:dyDescent="0.2">
      <c r="A2886" s="46"/>
      <c r="D2886" s="48"/>
      <c r="H2886" s="36"/>
      <c r="I2886" s="54"/>
      <c r="J2886" s="39"/>
      <c r="K2886" s="38"/>
      <c r="L2886" s="38"/>
      <c r="M2886" s="38"/>
      <c r="N2886" s="38"/>
      <c r="O2886" s="38"/>
      <c r="P2886" s="38"/>
      <c r="Q2886" s="38"/>
      <c r="R2886" s="38"/>
    </row>
    <row r="2887" spans="1:18" s="35" customFormat="1" x14ac:dyDescent="0.2">
      <c r="A2887" s="46"/>
      <c r="D2887" s="48"/>
      <c r="H2887" s="36"/>
      <c r="I2887" s="54"/>
      <c r="J2887" s="39"/>
      <c r="K2887" s="38"/>
      <c r="L2887" s="38"/>
      <c r="M2887" s="38"/>
      <c r="N2887" s="38"/>
      <c r="O2887" s="38"/>
      <c r="P2887" s="38"/>
      <c r="Q2887" s="38"/>
      <c r="R2887" s="38"/>
    </row>
    <row r="2888" spans="1:18" s="35" customFormat="1" x14ac:dyDescent="0.2">
      <c r="A2888" s="46"/>
      <c r="D2888" s="48"/>
      <c r="H2888" s="36"/>
      <c r="I2888" s="54"/>
      <c r="J2888" s="39"/>
      <c r="K2888" s="38"/>
      <c r="L2888" s="38"/>
      <c r="M2888" s="38"/>
      <c r="N2888" s="38"/>
      <c r="O2888" s="38"/>
      <c r="P2888" s="38"/>
      <c r="Q2888" s="38"/>
      <c r="R2888" s="38"/>
    </row>
    <row r="2889" spans="1:18" s="35" customFormat="1" x14ac:dyDescent="0.2">
      <c r="A2889" s="46"/>
      <c r="D2889" s="48"/>
      <c r="H2889" s="36"/>
      <c r="I2889" s="54"/>
      <c r="J2889" s="39"/>
      <c r="K2889" s="38"/>
      <c r="L2889" s="38"/>
      <c r="M2889" s="38"/>
      <c r="N2889" s="38"/>
      <c r="O2889" s="38"/>
      <c r="P2889" s="38"/>
      <c r="Q2889" s="38"/>
      <c r="R2889" s="38"/>
    </row>
    <row r="2890" spans="1:18" s="35" customFormat="1" x14ac:dyDescent="0.2">
      <c r="A2890" s="46"/>
      <c r="D2890" s="48"/>
      <c r="H2890" s="36"/>
      <c r="I2890" s="54"/>
      <c r="J2890" s="39"/>
      <c r="K2890" s="38"/>
      <c r="L2890" s="38"/>
      <c r="M2890" s="38"/>
      <c r="N2890" s="38"/>
      <c r="O2890" s="38"/>
      <c r="P2890" s="38"/>
      <c r="Q2890" s="38"/>
      <c r="R2890" s="38"/>
    </row>
    <row r="2891" spans="1:18" s="35" customFormat="1" x14ac:dyDescent="0.2">
      <c r="A2891" s="46"/>
      <c r="D2891" s="48"/>
      <c r="H2891" s="36"/>
      <c r="I2891" s="54"/>
      <c r="J2891" s="39"/>
      <c r="K2891" s="38"/>
      <c r="L2891" s="38"/>
      <c r="M2891" s="38"/>
      <c r="N2891" s="38"/>
      <c r="O2891" s="38"/>
      <c r="P2891" s="38"/>
      <c r="Q2891" s="38"/>
      <c r="R2891" s="38"/>
    </row>
    <row r="2892" spans="1:18" s="35" customFormat="1" x14ac:dyDescent="0.2">
      <c r="A2892" s="46"/>
      <c r="D2892" s="48"/>
      <c r="H2892" s="36"/>
      <c r="I2892" s="54"/>
      <c r="J2892" s="39"/>
      <c r="K2892" s="38"/>
      <c r="L2892" s="38"/>
      <c r="M2892" s="38"/>
      <c r="N2892" s="38"/>
      <c r="O2892" s="38"/>
      <c r="P2892" s="38"/>
      <c r="Q2892" s="38"/>
      <c r="R2892" s="38"/>
    </row>
    <row r="2893" spans="1:18" s="35" customFormat="1" x14ac:dyDescent="0.2">
      <c r="A2893" s="46"/>
      <c r="D2893" s="48"/>
      <c r="H2893" s="36"/>
      <c r="I2893" s="54"/>
      <c r="J2893" s="39"/>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sheetData>
  <sheetProtection sheet="1" selectLockedCells="1" selectUnlockedCells="1"/>
  <mergeCells count="5">
    <mergeCell ref="A1:H1"/>
    <mergeCell ref="B4:E4"/>
    <mergeCell ref="H2:I2"/>
    <mergeCell ref="H3:I3"/>
    <mergeCell ref="A2:G2"/>
  </mergeCells>
  <conditionalFormatting sqref="A8:I8 A9:C67 D9:I68 A68:A2903">
    <cfRule type="expression" dxfId="136" priority="2" stopIfTrue="1">
      <formula>$A8&lt;&gt;""</formula>
    </cfRule>
  </conditionalFormatting>
  <conditionalFormatting sqref="B68:C68 B69:H2878">
    <cfRule type="expression" dxfId="135" priority="3" stopIfTrue="1">
      <formula>$A68&lt;&gt;""</formula>
    </cfRule>
  </conditionalFormatting>
  <conditionalFormatting sqref="D2876:D2903">
    <cfRule type="expression" dxfId="134" priority="6" stopIfTrue="1">
      <formula>$A2876&lt;&gt;""</formula>
    </cfRule>
  </conditionalFormatting>
  <dataValidations count="5">
    <dataValidation type="date" allowBlank="1" showInputMessage="1" showErrorMessage="1" sqref="D69:D290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decimal" operator="greaterThan" allowBlank="1" showInputMessage="1" showErrorMessage="1" sqref="H68:H2875 I68 H8:I67" xr:uid="{25176672-662C-4D4C-97FF-51EFAA2D4D4B}">
      <formula1>0</formula1>
    </dataValidation>
    <dataValidation type="list" allowBlank="1" showInputMessage="1" sqref="E8:F2875" xr:uid="{821AE902-3BC9-46A6-8D55-C2C51217A2AF}">
      <formula1>#REF!</formula1>
    </dataValidation>
    <dataValidation allowBlank="1" sqref="B8:C2875" xr:uid="{C92E5F3A-375E-4308-90B6-E0429179F588}"/>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0" sqref="C10"/>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45" hidden="1" customWidth="1"/>
    <col min="8" max="16384" width="11.42578125" style="29"/>
  </cols>
  <sheetData>
    <row r="1" spans="1:7" s="27" customFormat="1" ht="35.25" customHeight="1" x14ac:dyDescent="0.2">
      <c r="A1" s="356" t="s">
        <v>1568</v>
      </c>
      <c r="B1" s="357"/>
      <c r="C1" s="166">
        <v>46053</v>
      </c>
      <c r="D1" s="26"/>
      <c r="G1" s="244">
        <v>46053</v>
      </c>
    </row>
    <row r="2" spans="1:7" ht="15" x14ac:dyDescent="0.25">
      <c r="A2" s="28"/>
      <c r="B2" s="28"/>
      <c r="G2" s="244">
        <v>46081</v>
      </c>
    </row>
    <row r="3" spans="1:7" ht="14.25" x14ac:dyDescent="0.2">
      <c r="A3" s="30" t="s">
        <v>214</v>
      </c>
      <c r="B3" s="354" t="str">
        <f>INDEX(Adr!B:B,Doklady!B102+1)</f>
        <v>Slovenský rýchlokorčuliarsky zväz</v>
      </c>
      <c r="C3" s="354"/>
      <c r="D3" s="354"/>
      <c r="G3" s="244">
        <v>46112</v>
      </c>
    </row>
    <row r="4" spans="1:7" ht="14.25" x14ac:dyDescent="0.2">
      <c r="A4" s="30" t="s">
        <v>215</v>
      </c>
      <c r="B4" s="29" t="str">
        <f>RIGHT("0000"&amp;INDEX(Adr!A:A,Doklady!B102+1),8)</f>
        <v>30688060</v>
      </c>
      <c r="G4" s="244">
        <v>46142</v>
      </c>
    </row>
    <row r="5" spans="1:7" ht="14.25" x14ac:dyDescent="0.2">
      <c r="A5" s="30" t="s">
        <v>216</v>
      </c>
      <c r="B5" s="29" t="str">
        <f>INDEX(Adr!D:D,Doklady!B102+1)&amp;", "&amp;INDEX(Adr!E:E,Doklady!B102+1)</f>
        <v>Bancíkovej 17007/1A, Bratislava 2</v>
      </c>
      <c r="G5" s="244">
        <v>46173</v>
      </c>
    </row>
    <row r="6" spans="1:7" ht="14.25" x14ac:dyDescent="0.2">
      <c r="A6" s="30"/>
      <c r="G6" s="244">
        <v>46203</v>
      </c>
    </row>
    <row r="7" spans="1:7" ht="14.25" x14ac:dyDescent="0.2">
      <c r="G7" s="244">
        <v>46234</v>
      </c>
    </row>
    <row r="8" spans="1:7" ht="14.25" x14ac:dyDescent="0.2">
      <c r="G8" s="244">
        <v>46265</v>
      </c>
    </row>
    <row r="9" spans="1:7" ht="22.5" x14ac:dyDescent="0.2">
      <c r="A9" s="31" t="s">
        <v>217</v>
      </c>
      <c r="B9" s="31" t="s">
        <v>217</v>
      </c>
      <c r="C9" s="32" t="s">
        <v>218</v>
      </c>
      <c r="G9" s="244">
        <v>46295</v>
      </c>
    </row>
    <row r="10" spans="1:7" ht="14.25" x14ac:dyDescent="0.2">
      <c r="A10" s="133" t="s">
        <v>219</v>
      </c>
      <c r="B10" s="134" t="s">
        <v>220</v>
      </c>
      <c r="C10" s="167">
        <f>+Spolu!C10</f>
        <v>0</v>
      </c>
      <c r="G10" s="244">
        <v>46326</v>
      </c>
    </row>
    <row r="11" spans="1:7" ht="14.25" x14ac:dyDescent="0.2">
      <c r="A11" s="133" t="s">
        <v>221</v>
      </c>
      <c r="B11" s="134" t="s">
        <v>222</v>
      </c>
      <c r="C11" s="167">
        <f>+Spolu!C11</f>
        <v>64942</v>
      </c>
      <c r="G11" s="244">
        <v>46356</v>
      </c>
    </row>
    <row r="12" spans="1:7" ht="14.25" x14ac:dyDescent="0.2">
      <c r="A12" s="133" t="s">
        <v>223</v>
      </c>
      <c r="B12" s="134" t="s">
        <v>224</v>
      </c>
      <c r="C12" s="167">
        <f>+Spolu!C12</f>
        <v>16000</v>
      </c>
      <c r="G12" s="244">
        <v>46387</v>
      </c>
    </row>
    <row r="13" spans="1:7" ht="14.25" x14ac:dyDescent="0.2">
      <c r="A13" s="133" t="s">
        <v>225</v>
      </c>
      <c r="B13" s="134" t="s">
        <v>226</v>
      </c>
      <c r="C13" s="167">
        <f>+Spolu!C13</f>
        <v>0</v>
      </c>
      <c r="G13" s="244"/>
    </row>
    <row r="14" spans="1:7" ht="14.25" x14ac:dyDescent="0.2">
      <c r="A14" s="133" t="s">
        <v>227</v>
      </c>
      <c r="B14" s="134" t="s">
        <v>228</v>
      </c>
      <c r="C14" s="167">
        <f>+Spolu!C14</f>
        <v>0</v>
      </c>
      <c r="G14" s="244"/>
    </row>
    <row r="15" spans="1:7" ht="14.25" x14ac:dyDescent="0.2">
      <c r="A15" s="33" t="s">
        <v>229</v>
      </c>
      <c r="B15" s="132"/>
      <c r="C15" s="34">
        <f>SUM(C10:C14)</f>
        <v>80942</v>
      </c>
      <c r="G15" s="244"/>
    </row>
    <row r="16" spans="1:7" ht="14.25" x14ac:dyDescent="0.2">
      <c r="G16" s="244"/>
    </row>
    <row r="17" spans="1:5" ht="72" customHeight="1" x14ac:dyDescent="0.2">
      <c r="A17" s="355" t="s">
        <v>230</v>
      </c>
      <c r="B17" s="355"/>
      <c r="C17" s="355"/>
      <c r="D17" s="355"/>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5" zoomScaleNormal="100" workbookViewId="0">
      <selection activeCell="B140" sqref="B140"/>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15.75" x14ac:dyDescent="0.25">
      <c r="A1" s="377" t="str">
        <f>Doklady!A100</f>
        <v>Priebežné čerpanie a vyúčtovanie finančných prostriedkov poskytnutých zo štátneho rozpočtu v oblasti športu v roku 2026</v>
      </c>
      <c r="B1" s="377"/>
      <c r="C1" s="377"/>
      <c r="D1" s="377"/>
      <c r="E1" s="377"/>
      <c r="F1" s="377"/>
      <c r="G1" s="377"/>
      <c r="H1" s="377"/>
      <c r="I1" s="377"/>
    </row>
    <row r="2" spans="1:26" ht="7.5" customHeight="1" x14ac:dyDescent="0.2">
      <c r="C2" s="8"/>
      <c r="D2" s="8"/>
      <c r="E2" s="8"/>
      <c r="F2" s="8"/>
      <c r="G2" s="8"/>
      <c r="H2" s="8"/>
      <c r="I2" s="8"/>
    </row>
    <row r="3" spans="1:26" s="9" customFormat="1" ht="26.1" customHeight="1" x14ac:dyDescent="0.2">
      <c r="B3" s="152" t="s">
        <v>52</v>
      </c>
      <c r="C3" s="378" t="str">
        <f>INDEX(Adr!B2:B242,Doklady!B102)</f>
        <v>Slovenský rýchlokorčuliarsky zväz</v>
      </c>
      <c r="D3" s="378"/>
      <c r="E3" s="378"/>
      <c r="F3" s="378"/>
      <c r="G3" s="207"/>
      <c r="H3" s="207"/>
      <c r="I3" s="65" t="str">
        <f>Doklady!I100</f>
        <v>V1</v>
      </c>
      <c r="J3" s="85"/>
      <c r="K3" s="85"/>
      <c r="L3" s="85"/>
      <c r="M3" s="85"/>
      <c r="N3" s="85"/>
      <c r="O3" s="85"/>
      <c r="P3" s="85"/>
      <c r="Q3" s="85"/>
      <c r="R3" s="85"/>
      <c r="S3" s="85"/>
      <c r="T3" s="85"/>
      <c r="U3" s="85"/>
      <c r="V3" s="85"/>
      <c r="W3" s="85"/>
      <c r="X3" s="85"/>
      <c r="Y3" s="85"/>
      <c r="Z3" s="85"/>
    </row>
    <row r="4" spans="1:26" s="9" customFormat="1" ht="12.75" x14ac:dyDescent="0.2">
      <c r="B4" s="64" t="s">
        <v>215</v>
      </c>
      <c r="C4" s="66" t="str">
        <f>INDEX(Adr!A2:A242,Doklady!B102)</f>
        <v>30688060</v>
      </c>
      <c r="I4" s="65">
        <f>Doklady!I101</f>
        <v>46053</v>
      </c>
      <c r="J4" s="85"/>
      <c r="K4" s="85"/>
      <c r="L4" s="85"/>
      <c r="M4" s="85"/>
      <c r="N4" s="85"/>
      <c r="O4" s="85"/>
      <c r="P4" s="85"/>
      <c r="Q4" s="85"/>
      <c r="R4" s="85"/>
      <c r="S4" s="85"/>
      <c r="T4" s="85"/>
      <c r="U4" s="85"/>
      <c r="V4" s="85"/>
      <c r="W4" s="85"/>
      <c r="X4" s="85"/>
      <c r="Y4" s="85"/>
      <c r="Z4" s="85"/>
    </row>
    <row r="5" spans="1:26" s="9" customFormat="1" ht="12.75" x14ac:dyDescent="0.2">
      <c r="B5" s="64" t="s">
        <v>231</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216</v>
      </c>
      <c r="C6" s="9" t="str">
        <f>INDEX(Adr!D2:D242,Doklady!B102)&amp;", "&amp;INDEX(Adr!E2:E242,Doklady!B102)&amp;", "&amp;INDEX(Adr!F2:F242,Doklady!B102)</f>
        <v>Bancíkovej 17007/1A, Bratislava 2, 821 03</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217</v>
      </c>
      <c r="B9" s="67" t="s">
        <v>232</v>
      </c>
      <c r="C9" s="125" t="s">
        <v>233</v>
      </c>
      <c r="D9" s="125" t="s">
        <v>234</v>
      </c>
      <c r="E9" s="379" t="s">
        <v>235</v>
      </c>
      <c r="F9" s="380"/>
      <c r="J9" s="8"/>
      <c r="L9" s="118"/>
      <c r="M9" s="118"/>
      <c r="N9" s="118"/>
      <c r="O9" s="118"/>
      <c r="P9" s="118"/>
      <c r="Q9" s="118"/>
      <c r="R9" s="118"/>
      <c r="S9" s="118"/>
    </row>
    <row r="10" spans="1:26" ht="18" x14ac:dyDescent="0.25">
      <c r="A10" s="69" t="s">
        <v>219</v>
      </c>
      <c r="B10" s="70" t="s">
        <v>220</v>
      </c>
      <c r="C10" s="126">
        <f>SUMIF(FP!J:J,Doklady!$B$1&amp;A10,FP!D:D)</f>
        <v>0</v>
      </c>
      <c r="D10" s="126">
        <f>C10-E10</f>
        <v>0</v>
      </c>
      <c r="E10" s="373">
        <f>SUMIF(K:K,A10,I:I)</f>
        <v>0</v>
      </c>
      <c r="F10" s="374"/>
      <c r="L10" s="120" t="s">
        <v>236</v>
      </c>
      <c r="M10" s="118"/>
      <c r="N10" s="118"/>
      <c r="O10" s="118"/>
      <c r="P10" s="118"/>
      <c r="Q10" s="118"/>
      <c r="R10" s="118"/>
      <c r="S10" s="118"/>
    </row>
    <row r="11" spans="1:26" ht="18" x14ac:dyDescent="0.25">
      <c r="A11" s="69" t="s">
        <v>221</v>
      </c>
      <c r="B11" s="70" t="s">
        <v>222</v>
      </c>
      <c r="C11" s="126">
        <f>SUMIF(FP!J:J,Doklady!$B$1&amp;A11,FP!D:D)</f>
        <v>64942</v>
      </c>
      <c r="D11" s="126">
        <f>+C11-E11</f>
        <v>19670.729999999996</v>
      </c>
      <c r="E11" s="381">
        <f>+I39-I42+I44-I47</f>
        <v>45271.270000000004</v>
      </c>
      <c r="F11" s="382"/>
      <c r="J11" s="168"/>
      <c r="L11" s="153" t="str">
        <f>L41</f>
        <v>a - rýchlokorčuľovanie - bežné transfery</v>
      </c>
      <c r="M11" s="118"/>
      <c r="N11" s="118"/>
      <c r="O11" s="118"/>
      <c r="P11" s="118"/>
      <c r="Q11" s="118"/>
      <c r="R11" s="118"/>
      <c r="S11" s="118"/>
    </row>
    <row r="12" spans="1:26" ht="18" x14ac:dyDescent="0.25">
      <c r="A12" s="69" t="s">
        <v>223</v>
      </c>
      <c r="B12" s="70" t="s">
        <v>224</v>
      </c>
      <c r="C12" s="126">
        <f>SUMIF(FP!J:J,Doklady!$B$1&amp;A12,FP!D:D)</f>
        <v>16000</v>
      </c>
      <c r="D12" s="126">
        <f>C12-E12</f>
        <v>0</v>
      </c>
      <c r="E12" s="373">
        <f>SUMIF(K:K,A12,I:I)</f>
        <v>16000</v>
      </c>
      <c r="F12" s="374"/>
      <c r="J12" s="169"/>
      <c r="L12" s="153" t="str">
        <f>L42</f>
        <v>a - rýchlokorčuľovanie - kapitálové transfery</v>
      </c>
      <c r="N12" s="118"/>
      <c r="O12" s="118"/>
      <c r="P12" s="118"/>
      <c r="Q12" s="118"/>
      <c r="R12" s="118"/>
      <c r="S12" s="118"/>
    </row>
    <row r="13" spans="1:26" ht="18" x14ac:dyDescent="0.25">
      <c r="A13" s="69" t="s">
        <v>225</v>
      </c>
      <c r="B13" s="70" t="s">
        <v>226</v>
      </c>
      <c r="C13" s="126">
        <f>SUMIF(FP!J:J,Doklady!$B$1&amp;A13,FP!D:D)</f>
        <v>0</v>
      </c>
      <c r="D13" s="126">
        <f>C13-E13</f>
        <v>0</v>
      </c>
      <c r="E13" s="373">
        <f>SUMIF(K:K,A13,I:I)</f>
        <v>0</v>
      </c>
      <c r="F13" s="374"/>
      <c r="J13" s="8"/>
      <c r="L13" s="153">
        <f>L46</f>
        <v>2</v>
      </c>
      <c r="N13" s="118"/>
      <c r="O13" s="118"/>
      <c r="P13" s="118"/>
      <c r="Q13" s="118"/>
      <c r="R13" s="118"/>
      <c r="S13" s="118"/>
    </row>
    <row r="14" spans="1:26" ht="18.75" thickBot="1" x14ac:dyDescent="0.3">
      <c r="A14" s="69" t="s">
        <v>227</v>
      </c>
      <c r="B14" s="70" t="s">
        <v>228</v>
      </c>
      <c r="C14" s="126">
        <f>SUMIF(FP!J:J,Doklady!$B$1&amp;A14,FP!D:D)</f>
        <v>0</v>
      </c>
      <c r="D14" s="126">
        <f>C14-E14</f>
        <v>0</v>
      </c>
      <c r="E14" s="383">
        <f>SUMIF(K:K,A14,I:I)</f>
        <v>0</v>
      </c>
      <c r="F14" s="384"/>
      <c r="J14" s="8"/>
      <c r="L14" s="153" t="str">
        <f>L47</f>
        <v>2</v>
      </c>
      <c r="N14" s="118"/>
      <c r="O14" s="118"/>
      <c r="P14" s="118"/>
      <c r="Q14" s="118"/>
      <c r="R14" s="118"/>
      <c r="S14" s="118"/>
    </row>
    <row r="15" spans="1:26" ht="5.25" customHeight="1" thickTop="1" x14ac:dyDescent="0.2">
      <c r="I15" s="9"/>
    </row>
    <row r="16" spans="1:26" s="9" customFormat="1" ht="12.75" x14ac:dyDescent="0.2">
      <c r="A16" s="117" t="s">
        <v>237</v>
      </c>
      <c r="B16" s="365" t="s">
        <v>238</v>
      </c>
      <c r="C16" s="366"/>
      <c r="D16" s="366"/>
      <c r="E16" s="366"/>
      <c r="F16" s="366"/>
      <c r="G16" s="366"/>
      <c r="H16" s="367"/>
      <c r="I16" s="136" t="s">
        <v>239</v>
      </c>
      <c r="J16" s="85"/>
      <c r="K16" s="85"/>
      <c r="L16" s="85"/>
      <c r="M16" s="85"/>
      <c r="N16" s="85"/>
      <c r="O16" s="85"/>
      <c r="P16" s="85"/>
      <c r="Q16" s="85"/>
      <c r="R16" s="85"/>
      <c r="S16" s="85"/>
      <c r="T16" s="85"/>
      <c r="U16" s="85"/>
      <c r="V16" s="85"/>
      <c r="W16" s="85"/>
      <c r="X16" s="85"/>
      <c r="Y16" s="85"/>
      <c r="Z16" s="85"/>
    </row>
    <row r="17" spans="1:20" x14ac:dyDescent="0.2">
      <c r="A17" s="115" t="s">
        <v>240</v>
      </c>
      <c r="B17" s="368" t="s">
        <v>241</v>
      </c>
      <c r="C17" s="368"/>
      <c r="D17" s="368"/>
      <c r="E17" s="368"/>
      <c r="F17" s="368"/>
      <c r="G17" s="368"/>
      <c r="H17" s="368"/>
      <c r="I17" s="73">
        <f>SUMIF(FP!I:I,Doklady!$B$1&amp;A17,FP!D:D)</f>
        <v>64942</v>
      </c>
      <c r="T17" s="86"/>
    </row>
    <row r="18" spans="1:20" x14ac:dyDescent="0.2">
      <c r="A18" s="135" t="s">
        <v>242</v>
      </c>
      <c r="B18" s="368" t="s">
        <v>243</v>
      </c>
      <c r="C18" s="368"/>
      <c r="D18" s="368"/>
      <c r="E18" s="368"/>
      <c r="F18" s="368"/>
      <c r="G18" s="368"/>
      <c r="H18" s="368"/>
      <c r="I18" s="73">
        <f>SUMIF(FP!I:I,Doklady!$B$1&amp;A18,FP!D:D)</f>
        <v>0</v>
      </c>
    </row>
    <row r="19" spans="1:20" x14ac:dyDescent="0.2">
      <c r="A19" s="115" t="s">
        <v>244</v>
      </c>
      <c r="B19" s="368" t="s">
        <v>245</v>
      </c>
      <c r="C19" s="368"/>
      <c r="D19" s="368"/>
      <c r="E19" s="368"/>
      <c r="F19" s="368"/>
      <c r="G19" s="368"/>
      <c r="H19" s="368"/>
      <c r="I19" s="73">
        <f>SUMIF(FP!I:I,Doklady!$B$1&amp;A19,FP!D:D)</f>
        <v>0</v>
      </c>
    </row>
    <row r="20" spans="1:20" x14ac:dyDescent="0.2">
      <c r="A20" s="135" t="s">
        <v>246</v>
      </c>
      <c r="B20" s="362" t="s">
        <v>247</v>
      </c>
      <c r="C20" s="363"/>
      <c r="D20" s="363"/>
      <c r="E20" s="363"/>
      <c r="F20" s="363"/>
      <c r="G20" s="363"/>
      <c r="H20" s="364"/>
      <c r="I20" s="73">
        <f>SUMIF(FP!I:I,Doklady!$B$1&amp;A20,FP!D:D)</f>
        <v>16000</v>
      </c>
      <c r="T20" s="86"/>
    </row>
    <row r="21" spans="1:20" x14ac:dyDescent="0.2">
      <c r="A21" s="115" t="s">
        <v>248</v>
      </c>
      <c r="B21" s="362" t="s">
        <v>249</v>
      </c>
      <c r="C21" s="363"/>
      <c r="D21" s="363"/>
      <c r="E21" s="363"/>
      <c r="F21" s="363"/>
      <c r="G21" s="363"/>
      <c r="H21" s="364"/>
      <c r="I21" s="73">
        <f>SUMIF(FP!I:I,Doklady!$B$1&amp;A21,FP!D:D)</f>
        <v>0</v>
      </c>
      <c r="T21" s="86"/>
    </row>
    <row r="22" spans="1:20" x14ac:dyDescent="0.2">
      <c r="A22" s="135" t="s">
        <v>250</v>
      </c>
      <c r="B22" s="369" t="s">
        <v>251</v>
      </c>
      <c r="C22" s="370"/>
      <c r="D22" s="370"/>
      <c r="E22" s="370"/>
      <c r="F22" s="370"/>
      <c r="G22" s="370"/>
      <c r="H22" s="371"/>
      <c r="I22" s="73">
        <f>SUMIF(FP!I:I,Doklady!$B$1&amp;A22,FP!D:D)</f>
        <v>0</v>
      </c>
      <c r="T22" s="86"/>
    </row>
    <row r="23" spans="1:20" x14ac:dyDescent="0.2">
      <c r="A23" s="115" t="s">
        <v>252</v>
      </c>
      <c r="B23" s="362" t="s">
        <v>253</v>
      </c>
      <c r="C23" s="363"/>
      <c r="D23" s="363"/>
      <c r="E23" s="363"/>
      <c r="F23" s="363"/>
      <c r="G23" s="363"/>
      <c r="H23" s="364"/>
      <c r="I23" s="73">
        <f>SUMIF(FP!I:I,Doklady!$B$1&amp;A23,FP!D:D)</f>
        <v>0</v>
      </c>
      <c r="T23" s="86"/>
    </row>
    <row r="24" spans="1:20" x14ac:dyDescent="0.2">
      <c r="A24" s="135" t="s">
        <v>254</v>
      </c>
      <c r="B24" s="362" t="s">
        <v>255</v>
      </c>
      <c r="C24" s="363"/>
      <c r="D24" s="363"/>
      <c r="E24" s="363"/>
      <c r="F24" s="363"/>
      <c r="G24" s="363"/>
      <c r="H24" s="364"/>
      <c r="I24" s="73">
        <f>SUMIF(FP!I:I,Doklady!$B$1&amp;A24,FP!D:D)</f>
        <v>0</v>
      </c>
      <c r="T24" s="86"/>
    </row>
    <row r="25" spans="1:20" x14ac:dyDescent="0.2">
      <c r="A25" s="115" t="s">
        <v>256</v>
      </c>
      <c r="B25" s="385" t="s">
        <v>1469</v>
      </c>
      <c r="C25" s="386"/>
      <c r="D25" s="386"/>
      <c r="E25" s="386"/>
      <c r="F25" s="386"/>
      <c r="G25" s="386"/>
      <c r="H25" s="387"/>
      <c r="I25" s="73">
        <f>SUMIF(FP!I:I,Doklady!$B$1&amp;A25,FP!D:D)</f>
        <v>0</v>
      </c>
      <c r="T25" s="86"/>
    </row>
    <row r="26" spans="1:20" x14ac:dyDescent="0.2">
      <c r="A26" s="135" t="s">
        <v>257</v>
      </c>
      <c r="B26" s="362" t="s">
        <v>258</v>
      </c>
      <c r="C26" s="363"/>
      <c r="D26" s="363"/>
      <c r="E26" s="363"/>
      <c r="F26" s="363"/>
      <c r="G26" s="363"/>
      <c r="H26" s="364"/>
      <c r="I26" s="73">
        <f>SUMIF(FP!I:I,Doklady!$B$1&amp;A26,FP!D:D)</f>
        <v>0</v>
      </c>
      <c r="T26" s="86"/>
    </row>
    <row r="27" spans="1:20" x14ac:dyDescent="0.2">
      <c r="A27" s="115" t="s">
        <v>259</v>
      </c>
      <c r="B27" s="362" t="s">
        <v>260</v>
      </c>
      <c r="C27" s="363"/>
      <c r="D27" s="363"/>
      <c r="E27" s="363"/>
      <c r="F27" s="363"/>
      <c r="G27" s="363"/>
      <c r="H27" s="364"/>
      <c r="I27" s="73">
        <f>SUMIF(FP!I:I,Doklady!$B$1&amp;A27,FP!D:D)</f>
        <v>0</v>
      </c>
      <c r="T27" s="86"/>
    </row>
    <row r="28" spans="1:20" x14ac:dyDescent="0.2">
      <c r="A28" s="135" t="s">
        <v>261</v>
      </c>
      <c r="B28" s="362" t="s">
        <v>1482</v>
      </c>
      <c r="C28" s="363"/>
      <c r="D28" s="363"/>
      <c r="E28" s="363"/>
      <c r="F28" s="363"/>
      <c r="G28" s="363"/>
      <c r="H28" s="364"/>
      <c r="I28" s="73">
        <f>SUMIF(FP!I:I,Doklady!$B$1&amp;A28,FP!D:D)</f>
        <v>0</v>
      </c>
      <c r="T28" s="86"/>
    </row>
    <row r="29" spans="1:20" x14ac:dyDescent="0.2">
      <c r="A29" s="115" t="s">
        <v>263</v>
      </c>
      <c r="B29" s="362" t="s">
        <v>264</v>
      </c>
      <c r="C29" s="363"/>
      <c r="D29" s="363"/>
      <c r="E29" s="363"/>
      <c r="F29" s="363"/>
      <c r="G29" s="363"/>
      <c r="H29" s="364"/>
      <c r="I29" s="73">
        <f>SUMIF(FP!I:I,Doklady!$B$1&amp;A29,FP!D:D)</f>
        <v>0</v>
      </c>
      <c r="T29" s="86"/>
    </row>
    <row r="30" spans="1:20" hidden="1" x14ac:dyDescent="0.2">
      <c r="A30" s="135" t="s">
        <v>265</v>
      </c>
      <c r="B30" s="362"/>
      <c r="C30" s="363"/>
      <c r="D30" s="363"/>
      <c r="E30" s="363"/>
      <c r="F30" s="363"/>
      <c r="G30" s="363"/>
      <c r="H30" s="364"/>
      <c r="I30" s="73">
        <f>SUMIF(FP!I:I,Doklady!$B$1&amp;A30,FP!D:D)</f>
        <v>0</v>
      </c>
      <c r="T30" s="86"/>
    </row>
    <row r="31" spans="1:20" hidden="1" x14ac:dyDescent="0.2">
      <c r="A31" s="115" t="s">
        <v>266</v>
      </c>
      <c r="B31" s="362"/>
      <c r="C31" s="363"/>
      <c r="D31" s="363"/>
      <c r="E31" s="363"/>
      <c r="F31" s="363"/>
      <c r="G31" s="363"/>
      <c r="H31" s="364"/>
      <c r="I31" s="73">
        <f>SUMIF(FP!I:I,Doklady!$B$1&amp;A31,FP!D:D)</f>
        <v>0</v>
      </c>
      <c r="T31" s="86"/>
    </row>
    <row r="32" spans="1:20" hidden="1" x14ac:dyDescent="0.2">
      <c r="A32" s="135" t="s">
        <v>267</v>
      </c>
      <c r="B32" s="358"/>
      <c r="C32" s="359"/>
      <c r="D32" s="359"/>
      <c r="E32" s="359"/>
      <c r="F32" s="359"/>
      <c r="G32" s="359"/>
      <c r="H32" s="360"/>
      <c r="I32" s="73">
        <f>SUMIF(FP!I:I,Doklady!$B$1&amp;A32,FP!D:D)</f>
        <v>0</v>
      </c>
      <c r="T32" s="86"/>
    </row>
    <row r="33" spans="1:21" hidden="1" x14ac:dyDescent="0.2">
      <c r="A33" s="115" t="s">
        <v>268</v>
      </c>
      <c r="B33" s="358"/>
      <c r="C33" s="359"/>
      <c r="D33" s="359"/>
      <c r="E33" s="359"/>
      <c r="F33" s="359"/>
      <c r="G33" s="359"/>
      <c r="H33" s="360"/>
      <c r="I33" s="73">
        <f>SUMIF(FP!I:I,Doklady!$B$1&amp;A33,FP!D:D)</f>
        <v>0</v>
      </c>
      <c r="T33" s="86"/>
    </row>
    <row r="34" spans="1:21" hidden="1" x14ac:dyDescent="0.2">
      <c r="A34" s="135" t="s">
        <v>269</v>
      </c>
      <c r="B34" s="361"/>
      <c r="C34" s="361"/>
      <c r="D34" s="361"/>
      <c r="E34" s="361"/>
      <c r="F34" s="361"/>
      <c r="G34" s="361"/>
      <c r="H34" s="361"/>
      <c r="I34" s="73">
        <f>SUMIF(FP!I:I,Doklady!$B$1&amp;A34,FP!D:D)</f>
        <v>0</v>
      </c>
      <c r="J34" s="8"/>
      <c r="K34" s="8"/>
    </row>
    <row r="36" spans="1:21" ht="12.75" x14ac:dyDescent="0.2">
      <c r="A36" s="121" t="s">
        <v>270</v>
      </c>
      <c r="B36" s="121"/>
      <c r="C36" s="212">
        <v>1</v>
      </c>
      <c r="D36" s="212">
        <v>2</v>
      </c>
      <c r="E36" s="212">
        <v>3</v>
      </c>
      <c r="F36" s="212">
        <v>4</v>
      </c>
      <c r="G36" s="212">
        <v>5</v>
      </c>
      <c r="H36" s="212">
        <v>5</v>
      </c>
      <c r="I36" s="122"/>
    </row>
    <row r="37" spans="1:21" ht="3.75" customHeight="1" x14ac:dyDescent="0.2"/>
    <row r="38" spans="1:21" ht="33.75" x14ac:dyDescent="0.2">
      <c r="A38" s="67" t="s">
        <v>237</v>
      </c>
      <c r="B38" s="67" t="str">
        <f>"Šport "&amp;K40</f>
        <v>Šport rýchlokorčuľovanie</v>
      </c>
      <c r="C38" s="68" t="s">
        <v>1435</v>
      </c>
      <c r="D38" s="68" t="s">
        <v>1436</v>
      </c>
      <c r="E38" s="68" t="s">
        <v>1437</v>
      </c>
      <c r="F38" s="68" t="s">
        <v>1434</v>
      </c>
      <c r="G38" s="68" t="s">
        <v>271</v>
      </c>
      <c r="H38" s="68" t="s">
        <v>272</v>
      </c>
      <c r="I38" s="67" t="s">
        <v>229</v>
      </c>
      <c r="L38" s="84">
        <f>COUNTIF(FP!N:N,Doklady!B1&amp;"aB")</f>
        <v>1</v>
      </c>
    </row>
    <row r="39" spans="1:21" x14ac:dyDescent="0.2">
      <c r="A39" s="115" t="s">
        <v>240</v>
      </c>
      <c r="B39" s="116" t="s">
        <v>273</v>
      </c>
      <c r="C39" s="78">
        <f>I39*0.2</f>
        <v>12988.400000000001</v>
      </c>
      <c r="D39" s="78">
        <f>I39*0.2</f>
        <v>12988.400000000001</v>
      </c>
      <c r="E39" s="78">
        <f>I39*0.25</f>
        <v>16235.5</v>
      </c>
      <c r="F39" s="78">
        <f>+I39*0.15</f>
        <v>9741.2999999999993</v>
      </c>
      <c r="G39" s="78">
        <f>+MAX(I39-C39-D39-E39-F39-H39,0)</f>
        <v>12988.399999999998</v>
      </c>
      <c r="H39" s="78">
        <f>+IFERROR(VLOOKUP(K40&amp;" - kapitálové transfery",B$53:C$90,2,0),0)</f>
        <v>0</v>
      </c>
      <c r="I39" s="73">
        <f>SUMIF(FP!K:K,K40,FP!D:D)</f>
        <v>64942</v>
      </c>
      <c r="L39" s="84">
        <f>COUNTIF(FP!N:N,Doklady!B1&amp;"aK")</f>
        <v>0</v>
      </c>
      <c r="T39" s="86"/>
    </row>
    <row r="40" spans="1:21" x14ac:dyDescent="0.2">
      <c r="A40" s="115" t="s">
        <v>240</v>
      </c>
      <c r="B40" s="116" t="s">
        <v>274</v>
      </c>
      <c r="C40" s="78">
        <f>DSUM(Doklady!A103:J10014,"GGG",Spolu!L40:M42)</f>
        <v>0</v>
      </c>
      <c r="D40" s="78">
        <f>DSUM(Doklady!A103:J10014,"GGG",Spolu!N40:O42)</f>
        <v>0</v>
      </c>
      <c r="E40" s="78">
        <f>DSUM(Doklady!A103:J10014,"GGG",Spolu!P40:Q42)</f>
        <v>10278.68</v>
      </c>
      <c r="F40" s="78">
        <f>DSUM(Doklady!A103:J10014,"GGG",Spolu!R40:S42)</f>
        <v>1957.17</v>
      </c>
      <c r="G40" s="78">
        <f>DSUM(Doklady!A103:J10014,"GGG",Spolu!T40:U42)-H40</f>
        <v>7434.88</v>
      </c>
      <c r="H40" s="78">
        <f>+IFERROR(VLOOKUP(K40&amp;" - kapitálové transfery",B$53:D$90,3,0),0)</f>
        <v>0</v>
      </c>
      <c r="I40" s="73">
        <f>+C40+D40+E40+F40+G40+H40</f>
        <v>19670.73</v>
      </c>
      <c r="J40" s="210" t="str">
        <f>+K45</f>
        <v>.</v>
      </c>
      <c r="K40" s="210" t="str">
        <f>IF(L38&gt;0,INDEX(FP!K:K,Doklady!B2),".")</f>
        <v>rýchlokorčuľovanie</v>
      </c>
      <c r="L40" s="120" t="s">
        <v>236</v>
      </c>
      <c r="M40" s="120" t="s">
        <v>275</v>
      </c>
      <c r="N40" s="120" t="s">
        <v>236</v>
      </c>
      <c r="O40" s="120" t="s">
        <v>275</v>
      </c>
      <c r="P40" s="120" t="s">
        <v>236</v>
      </c>
      <c r="Q40" s="120" t="s">
        <v>275</v>
      </c>
      <c r="R40" s="120" t="s">
        <v>236</v>
      </c>
      <c r="S40" s="120" t="s">
        <v>275</v>
      </c>
      <c r="T40" s="120" t="s">
        <v>236</v>
      </c>
      <c r="U40" s="120" t="s">
        <v>275</v>
      </c>
    </row>
    <row r="41" spans="1:21" ht="10.5" customHeight="1" x14ac:dyDescent="0.2">
      <c r="A41" s="115" t="s">
        <v>240</v>
      </c>
      <c r="B41" s="123" t="s">
        <v>276</v>
      </c>
      <c r="C41" s="78">
        <f>MAX(C39-C40,0)</f>
        <v>12988.400000000001</v>
      </c>
      <c r="D41" s="78">
        <f>MAX(D39-D40,0)</f>
        <v>12988.400000000001</v>
      </c>
      <c r="E41" s="78">
        <f>MAX(E39-E40,0)</f>
        <v>5956.82</v>
      </c>
      <c r="F41" s="78">
        <f>MIN(I39,MAX(-F39+F40,0))</f>
        <v>0</v>
      </c>
      <c r="G41" s="78">
        <f>MIN(J39,MAX(-G39+G40+MIN(F40-F39,0),0))</f>
        <v>0</v>
      </c>
      <c r="H41" s="78">
        <f>MAX(H39-H40,0)</f>
        <v>0</v>
      </c>
      <c r="I41" s="124">
        <f>+I39-I42</f>
        <v>45271.270000000004</v>
      </c>
      <c r="J41" s="211">
        <f>+K46</f>
        <v>0</v>
      </c>
      <c r="K41" s="211">
        <f>+I41-H41</f>
        <v>45271.270000000004</v>
      </c>
      <c r="L41" s="153" t="str">
        <f>IF(L38&gt;0,"a - "&amp;INDEX(FP!C:C,Doklady!B2),2)</f>
        <v>a - rýchlokorčuľovanie - bežné transfery</v>
      </c>
      <c r="M41" s="120">
        <v>1</v>
      </c>
      <c r="N41" s="153" t="str">
        <f>+L41</f>
        <v>a - rýchlokorčuľovanie - bežné transfery</v>
      </c>
      <c r="O41" s="120">
        <v>2</v>
      </c>
      <c r="P41" s="153" t="str">
        <f>+L41</f>
        <v>a - rýchlokorčuľovanie - bežné transfery</v>
      </c>
      <c r="Q41" s="120">
        <v>3</v>
      </c>
      <c r="R41" s="153" t="str">
        <f>+L41</f>
        <v>a - rýchlokorčuľovanie - bežné transfery</v>
      </c>
      <c r="S41" s="120">
        <v>4</v>
      </c>
      <c r="T41" s="153" t="str">
        <f>+L41</f>
        <v>a - rýchlokorčuľovanie - bežné transfery</v>
      </c>
      <c r="U41" s="120">
        <v>5</v>
      </c>
    </row>
    <row r="42" spans="1:21" ht="10.5" customHeight="1" x14ac:dyDescent="0.2">
      <c r="A42" s="115" t="s">
        <v>240</v>
      </c>
      <c r="B42" s="116" t="s">
        <v>277</v>
      </c>
      <c r="C42" s="73">
        <f>+C40</f>
        <v>0</v>
      </c>
      <c r="D42" s="208">
        <f>+D40</f>
        <v>0</v>
      </c>
      <c r="E42" s="208">
        <f>+E40</f>
        <v>10278.68</v>
      </c>
      <c r="F42" s="208">
        <f>+MIN(F39:F40)</f>
        <v>1957.17</v>
      </c>
      <c r="G42" s="208">
        <f>+MIN(G39+MAX(F39-F40,0)-MAX(E40-E39,0)-MAX(D40-D39,0)-MAX(C40-C39,0),G40)</f>
        <v>7434.88</v>
      </c>
      <c r="H42" s="208">
        <f>+MIN(H39:H40)</f>
        <v>0</v>
      </c>
      <c r="I42" s="73">
        <f>+C42+D42+E42+MIN(F39:F40)+G42+H42</f>
        <v>19670.73</v>
      </c>
      <c r="J42" s="211">
        <f>+K47</f>
        <v>0</v>
      </c>
      <c r="K42" s="211">
        <f>+I42-H42</f>
        <v>19670.73</v>
      </c>
      <c r="L42" s="153" t="str">
        <f>+SUBSTITUTE(L41,"bežné","kapitálové")</f>
        <v>a - rýchlokorčuľovanie - kapitálové transfery</v>
      </c>
      <c r="M42" s="120">
        <v>1</v>
      </c>
      <c r="N42" s="153" t="str">
        <f>+L42</f>
        <v>a - rýchlokorčuľovanie - kapitálové transfery</v>
      </c>
      <c r="O42" s="120">
        <v>2</v>
      </c>
      <c r="P42" s="153" t="str">
        <f>+L42</f>
        <v>a - rýchlokorčuľovanie - kapitálové transfery</v>
      </c>
      <c r="Q42" s="120">
        <v>3</v>
      </c>
      <c r="R42" s="153" t="str">
        <f>+L42</f>
        <v>a - rýchlokorčuľovanie - kapitálové transfery</v>
      </c>
      <c r="S42" s="120">
        <v>4</v>
      </c>
      <c r="T42" s="153" t="str">
        <f>+L42</f>
        <v>a - rýchlokorčuľovanie - kapitálové transfery</v>
      </c>
      <c r="U42" s="120">
        <v>5</v>
      </c>
    </row>
    <row r="43" spans="1:21" ht="33.75" x14ac:dyDescent="0.2">
      <c r="A43" s="67" t="s">
        <v>237</v>
      </c>
      <c r="B43" s="67" t="str">
        <f>IF(L38&gt;2,"Šport "&amp;INDEX(FP!K:K,Doklady!B2+2),"Šport "&amp;K45)</f>
        <v>Šport .</v>
      </c>
      <c r="C43" s="68" t="s">
        <v>1435</v>
      </c>
      <c r="D43" s="68" t="s">
        <v>1436</v>
      </c>
      <c r="E43" s="68" t="s">
        <v>1437</v>
      </c>
      <c r="F43" s="68" t="s">
        <v>1434</v>
      </c>
      <c r="G43" s="68" t="s">
        <v>271</v>
      </c>
      <c r="H43" s="68" t="s">
        <v>272</v>
      </c>
      <c r="I43" s="67" t="s">
        <v>229</v>
      </c>
      <c r="K43" s="210"/>
      <c r="L43" s="84">
        <f>L38-1</f>
        <v>0</v>
      </c>
    </row>
    <row r="44" spans="1:21" x14ac:dyDescent="0.2">
      <c r="A44" s="115" t="s">
        <v>240</v>
      </c>
      <c r="B44" s="116" t="s">
        <v>273</v>
      </c>
      <c r="C44" s="78">
        <f>I44*0.2</f>
        <v>0</v>
      </c>
      <c r="D44" s="78">
        <f>I44*0.2</f>
        <v>0</v>
      </c>
      <c r="E44" s="78">
        <f>I44*0.25</f>
        <v>0</v>
      </c>
      <c r="F44" s="78">
        <f>+I44*0.15</f>
        <v>0</v>
      </c>
      <c r="G44" s="78">
        <f>+MAX(I44-C44-D44-E44-F44-H44,0)</f>
        <v>0</v>
      </c>
      <c r="H44" s="78">
        <f>+IFERROR(VLOOKUP(K45&amp;" - kapitálové transfery",B$53:C$90,2,0),0)</f>
        <v>0</v>
      </c>
      <c r="I44" s="73">
        <f>SUMIF(FP!K:K,K45,FP!D:D)</f>
        <v>0</v>
      </c>
      <c r="K44" s="210"/>
    </row>
    <row r="45" spans="1:21" x14ac:dyDescent="0.2">
      <c r="A45" s="115" t="s">
        <v>240</v>
      </c>
      <c r="B45" s="116" t="s">
        <v>274</v>
      </c>
      <c r="C45" s="78">
        <f>DSUM(Doklady!A103:J10014,"GGG",Spolu!L45:M47)</f>
        <v>0</v>
      </c>
      <c r="D45" s="78">
        <f>DSUM(Doklady!A103:J10014,"GGG",Spolu!N45:O47)</f>
        <v>0</v>
      </c>
      <c r="E45" s="78">
        <f>DSUM(Doklady!A103:J10014,"GGG",Spolu!P45:Q47)</f>
        <v>0</v>
      </c>
      <c r="F45" s="78">
        <f>DSUM(Doklady!A103:J10014,"GGG",Spolu!R45:S47)</f>
        <v>0</v>
      </c>
      <c r="G45" s="78">
        <f>DSUM(Doklady!A103:J10014,"GGG",Spolu!T45:U47)-H45</f>
        <v>0</v>
      </c>
      <c r="H45" s="78">
        <f>+IFERROR(VLOOKUP(K45&amp;" - kapitálové transfery",B$53:D$90,3,0),0)</f>
        <v>0</v>
      </c>
      <c r="I45" s="73">
        <f>+C45+D45+E45+F45+G45+H45</f>
        <v>0</v>
      </c>
      <c r="K45" s="210" t="str">
        <f>IF(L38&gt;1,INDEX(FP!K:K,Doklady!B2+1),".")</f>
        <v>.</v>
      </c>
      <c r="L45" s="120" t="s">
        <v>236</v>
      </c>
      <c r="M45" s="120" t="s">
        <v>275</v>
      </c>
      <c r="N45" s="120" t="s">
        <v>236</v>
      </c>
      <c r="O45" s="120" t="s">
        <v>275</v>
      </c>
      <c r="P45" s="120" t="s">
        <v>236</v>
      </c>
      <c r="Q45" s="120" t="s">
        <v>275</v>
      </c>
      <c r="R45" s="120" t="s">
        <v>236</v>
      </c>
      <c r="S45" s="120" t="s">
        <v>275</v>
      </c>
      <c r="T45" s="120" t="s">
        <v>236</v>
      </c>
      <c r="U45" s="120" t="s">
        <v>275</v>
      </c>
    </row>
    <row r="46" spans="1:21" x14ac:dyDescent="0.2">
      <c r="A46" s="115" t="s">
        <v>240</v>
      </c>
      <c r="B46" s="123" t="s">
        <v>276</v>
      </c>
      <c r="C46" s="78">
        <f>MAX(C44-C45,0)</f>
        <v>0</v>
      </c>
      <c r="D46" s="78">
        <f>MAX(D44-D45,0)</f>
        <v>0</v>
      </c>
      <c r="E46" s="78">
        <f>MAX(E44-E45,0)</f>
        <v>0</v>
      </c>
      <c r="F46" s="78">
        <f>MIN(I44,MAX(-F44+F45,0))</f>
        <v>0</v>
      </c>
      <c r="G46" s="78">
        <f>MIN(J44,MAX(-G44+G45+MIN(F45-F44,0),0))</f>
        <v>0</v>
      </c>
      <c r="H46" s="78">
        <f>MAX(H44-H45,0)</f>
        <v>0</v>
      </c>
      <c r="I46" s="124">
        <f>+I44-I47</f>
        <v>0</v>
      </c>
      <c r="K46" s="211">
        <f>+I46-H46</f>
        <v>0</v>
      </c>
      <c r="L46" s="153">
        <f>IF(L43&gt;0,"a - "&amp;INDEX(FP!C:C,Doklady!B2+1),2)</f>
        <v>2</v>
      </c>
      <c r="M46" s="120">
        <v>1</v>
      </c>
      <c r="N46" s="153">
        <f>+L46</f>
        <v>2</v>
      </c>
      <c r="O46" s="120">
        <v>2</v>
      </c>
      <c r="P46" s="153">
        <f>+L46</f>
        <v>2</v>
      </c>
      <c r="Q46" s="120">
        <v>3</v>
      </c>
      <c r="R46" s="153">
        <f>+L46</f>
        <v>2</v>
      </c>
      <c r="S46" s="120">
        <v>4</v>
      </c>
      <c r="T46" s="153">
        <f>+L46</f>
        <v>2</v>
      </c>
      <c r="U46" s="120">
        <v>5</v>
      </c>
    </row>
    <row r="47" spans="1:21" x14ac:dyDescent="0.2">
      <c r="A47" s="115" t="s">
        <v>240</v>
      </c>
      <c r="B47" s="116" t="s">
        <v>277</v>
      </c>
      <c r="C47" s="73">
        <f>+C45</f>
        <v>0</v>
      </c>
      <c r="D47" s="208">
        <f>+D45</f>
        <v>0</v>
      </c>
      <c r="E47" s="208">
        <f>+E45</f>
        <v>0</v>
      </c>
      <c r="F47" s="208">
        <f>+MIN(F44:F45)</f>
        <v>0</v>
      </c>
      <c r="G47" s="208">
        <f>+MIN(G44+MAX(F44-F45,0)-MAX(E45-E44,0)-MAX(D45-D44,0)-MAX(C45-C44,0),G45)</f>
        <v>0</v>
      </c>
      <c r="H47" s="208">
        <f>+MIN(H44:H45)</f>
        <v>0</v>
      </c>
      <c r="I47" s="73">
        <f>+C47+D47+E47+MIN(F44:F45)+G47+H47</f>
        <v>0</v>
      </c>
      <c r="K47" s="211">
        <f>+I47-H47</f>
        <v>0</v>
      </c>
      <c r="L47" s="153" t="str">
        <f>+SUBSTITUTE(L46,"bežné","kapitálové")</f>
        <v>2</v>
      </c>
      <c r="M47" s="120">
        <v>1</v>
      </c>
      <c r="N47" s="153" t="str">
        <f>+L47</f>
        <v>2</v>
      </c>
      <c r="O47" s="120">
        <v>2</v>
      </c>
      <c r="P47" s="153" t="str">
        <f>+L47</f>
        <v>2</v>
      </c>
      <c r="Q47" s="120">
        <v>3</v>
      </c>
      <c r="R47" s="153" t="str">
        <f>+L47</f>
        <v>2</v>
      </c>
      <c r="S47" s="120">
        <v>4</v>
      </c>
      <c r="T47" s="153"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09"/>
      <c r="G49" s="114"/>
      <c r="H49" s="114"/>
      <c r="I49" s="215"/>
      <c r="T49" s="86"/>
    </row>
    <row r="50" spans="1:20" x14ac:dyDescent="0.2">
      <c r="A50" s="375"/>
      <c r="B50" s="376"/>
      <c r="C50" s="376"/>
      <c r="D50" s="376"/>
      <c r="E50" s="376"/>
      <c r="F50" s="376"/>
      <c r="G50" s="376"/>
      <c r="H50" s="376"/>
      <c r="I50" s="376"/>
      <c r="T50" s="86"/>
    </row>
    <row r="51" spans="1:20" x14ac:dyDescent="0.2">
      <c r="A51" s="112"/>
      <c r="B51" s="113"/>
      <c r="C51" s="111"/>
      <c r="D51" s="114"/>
      <c r="E51" s="114"/>
      <c r="F51" s="114"/>
      <c r="G51" s="214"/>
      <c r="H51" s="114"/>
      <c r="I51" s="114"/>
      <c r="T51" s="86"/>
    </row>
    <row r="52" spans="1:20" ht="22.5" x14ac:dyDescent="0.2">
      <c r="A52" s="72" t="s">
        <v>237</v>
      </c>
      <c r="B52" s="67" t="s">
        <v>278</v>
      </c>
      <c r="C52" s="68" t="s">
        <v>279</v>
      </c>
      <c r="D52" s="68" t="s">
        <v>280</v>
      </c>
      <c r="E52" s="68" t="s">
        <v>281</v>
      </c>
      <c r="F52" s="68" t="s">
        <v>282</v>
      </c>
      <c r="G52" s="213" t="s">
        <v>283</v>
      </c>
      <c r="H52" s="68"/>
      <c r="I52" s="68" t="s">
        <v>284</v>
      </c>
      <c r="K52" s="84" t="s">
        <v>217</v>
      </c>
      <c r="L52" s="84" t="s">
        <v>285</v>
      </c>
      <c r="M52" s="84" t="s">
        <v>286</v>
      </c>
    </row>
    <row r="53" spans="1:20" x14ac:dyDescent="0.2">
      <c r="A53" s="75" t="str">
        <f>Doklady!D1</f>
        <v>a</v>
      </c>
      <c r="B53" s="119" t="str">
        <f>Doklady!H1</f>
        <v>rýchlokorčuľovanie - bežné transfery</v>
      </c>
      <c r="C53" s="73">
        <f>IF(A53&lt;&gt;"",INDEX(FP!D:D,Doklady!B$2+(ROW()-53)),"")</f>
        <v>64942</v>
      </c>
      <c r="D53" s="73">
        <f>IF(A53&lt;&gt;"",Doklady!I1-Doklady!J1,"")</f>
        <v>19670.730000000007</v>
      </c>
      <c r="E53" s="73">
        <f>IF(A53&lt;&gt;"",MIN(D53,C53)*Doklady!C1/(1-Doklady!C1),"")</f>
        <v>0</v>
      </c>
      <c r="F53" s="71">
        <f>IF(A53&lt;&gt;"",Doklady!J1,"")</f>
        <v>0</v>
      </c>
      <c r="G53" s="73">
        <f>+IFERROR(HLOOKUP(IF(RIGHT(B53,15)="bežné transfery",LEFT(B53,LEN(B53)-18),0),$J$40:$K$42,3,0),MIN(C53,D53))</f>
        <v>19670.73</v>
      </c>
      <c r="H53" s="71"/>
      <c r="I53" s="73">
        <f>IF(A53&lt;&gt;"",MAX(IF(G53&lt;C53,C53-G53,0)+IF(F53&lt;E53,E53-F53,0),0),0)</f>
        <v>45271.270000000004</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x14ac:dyDescent="0.2">
      <c r="A54" s="75" t="str">
        <f>Doklady!D2</f>
        <v>d</v>
      </c>
      <c r="B54" s="119" t="str">
        <f>Doklady!H2</f>
        <v>Popovičová Lea</v>
      </c>
      <c r="C54" s="73">
        <f>IF(A54&lt;&gt;"",INDEX(FP!D:D,Doklady!B$2+(ROW()-53)),"")</f>
        <v>8000</v>
      </c>
      <c r="D54" s="73">
        <f>IF(A54&lt;&gt;"",Doklady!I2-Doklady!J2,"")</f>
        <v>0</v>
      </c>
      <c r="E54" s="73">
        <f>IF(A54&lt;&gt;"",MIN(D54,C54)*Doklady!C2/(1-Doklady!C2),"")</f>
        <v>0</v>
      </c>
      <c r="F54" s="71">
        <f>IF(A54&lt;&gt;"",Doklady!J2,"")</f>
        <v>0</v>
      </c>
      <c r="G54" s="73">
        <f t="shared" ref="G54:G117" si="0">+IFERROR(HLOOKUP(IF(RIGHT(B54,15)="bežné transfery",LEFT(B54,LEN(B54)-18),0),$J$40:$K$42,3,0),MIN(C54,D54))</f>
        <v>0</v>
      </c>
      <c r="H54" s="71"/>
      <c r="I54" s="73">
        <f t="shared" ref="I54:I117" si="1">IF(A54&lt;&gt;"",MAX(IF(G54&lt;C54,C54-G54,0)+IF(F54&lt;E54,E54-F54,0),0),0)</f>
        <v>8000</v>
      </c>
      <c r="J54" s="84" t="str">
        <f t="shared" ref="J54:J117" si="2">IF(D54&gt;C54,"Vyúčtované prostriedky nemôžu byť väčšie ako poskytnuté. Opravte v hárku ""Doklady""","")</f>
        <v/>
      </c>
      <c r="K54" s="84" t="str">
        <f>Doklady!F2</f>
        <v>026 03</v>
      </c>
      <c r="L54" s="84" t="str">
        <f>IF(A54&lt;&gt;"",INDEX(FP!H:H,Doklady!B$2+(ROW()-52)),"")</f>
        <v>B</v>
      </c>
      <c r="M54" s="84" t="str">
        <f t="shared" ref="M54:M117" si="3">K54&amp;L54</f>
        <v>026 03B</v>
      </c>
    </row>
    <row r="55" spans="1:20" x14ac:dyDescent="0.2">
      <c r="A55" s="75" t="str">
        <f>Doklady!D3</f>
        <v>d</v>
      </c>
      <c r="B55" s="119" t="str">
        <f>Doklady!H3</f>
        <v>Tokárová Tamara</v>
      </c>
      <c r="C55" s="73">
        <f>IF(A55&lt;&gt;"",INDEX(FP!D:D,Doklady!B$2+(ROW()-53)),"")</f>
        <v>8000</v>
      </c>
      <c r="D55" s="73">
        <f>IF(A55&lt;&gt;"",Doklady!I3-Doklady!J3,"")</f>
        <v>0</v>
      </c>
      <c r="E55" s="73">
        <f>IF(A55&lt;&gt;"",MIN(D55,C55)*Doklady!C3/(1-Doklady!C3),"")</f>
        <v>0</v>
      </c>
      <c r="F55" s="71">
        <f>IF(A55&lt;&gt;"",Doklady!J3,"")</f>
        <v>0</v>
      </c>
      <c r="G55" s="73">
        <f t="shared" si="0"/>
        <v>0</v>
      </c>
      <c r="H55" s="71"/>
      <c r="I55" s="73">
        <f t="shared" si="1"/>
        <v>8000</v>
      </c>
      <c r="J55" s="84" t="str">
        <f t="shared" si="2"/>
        <v/>
      </c>
      <c r="K55" s="84" t="str">
        <f>Doklady!F3</f>
        <v>026 03</v>
      </c>
      <c r="L55" s="84" t="str">
        <f>IF(A55&lt;&gt;"",INDEX(FP!H:H,Doklady!B$2+(ROW()-52)),"")</f>
        <v>B</v>
      </c>
      <c r="M55" s="84" t="str">
        <f t="shared" si="3"/>
        <v>026 03B</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287</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6.95"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17" customFormat="1" x14ac:dyDescent="0.2">
      <c r="A130" s="218" t="str">
        <f>Doklady!D66</f>
        <v/>
      </c>
      <c r="B130" s="219" t="s">
        <v>229</v>
      </c>
      <c r="C130" s="220">
        <f>SUM(C53:C129)</f>
        <v>80942</v>
      </c>
      <c r="D130" s="220">
        <f t="shared" ref="D130:I130" si="9">SUM(D53:D129)</f>
        <v>19670.730000000007</v>
      </c>
      <c r="E130" s="220">
        <f t="shared" si="9"/>
        <v>0</v>
      </c>
      <c r="F130" s="220">
        <f t="shared" si="9"/>
        <v>0</v>
      </c>
      <c r="G130" s="220">
        <f t="shared" si="9"/>
        <v>19670.73</v>
      </c>
      <c r="H130" s="220">
        <f t="shared" si="9"/>
        <v>0</v>
      </c>
      <c r="I130" s="220">
        <f t="shared" si="9"/>
        <v>61271.270000000004</v>
      </c>
      <c r="J130" s="216" t="str">
        <f>IF(D130&gt;C130,"Vyúčtované prostriedky nemôžu byť väčšie ako poskytnuté. Opravte v hárku ""Doklady""","")</f>
        <v/>
      </c>
      <c r="K130" s="216"/>
      <c r="L130" s="216"/>
      <c r="M130" s="216"/>
      <c r="N130" s="216"/>
      <c r="O130" s="216"/>
      <c r="P130" s="216"/>
      <c r="Q130" s="216"/>
      <c r="R130" s="216"/>
      <c r="S130" s="216"/>
      <c r="T130" s="216"/>
      <c r="U130" s="216"/>
      <c r="V130" s="216"/>
      <c r="W130" s="216"/>
      <c r="X130" s="216"/>
      <c r="Y130" s="216"/>
      <c r="Z130" s="216"/>
    </row>
    <row r="132" spans="1:26" s="9" customFormat="1" ht="12.75" x14ac:dyDescent="0.2">
      <c r="A132" s="9" t="s">
        <v>288</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289</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1488</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290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291</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292</v>
      </c>
      <c r="B139" s="9"/>
      <c r="C139" s="74"/>
      <c r="D139" s="74"/>
      <c r="E139" s="74"/>
      <c r="F139" s="74"/>
      <c r="G139" s="74"/>
      <c r="H139" s="74"/>
      <c r="I139" s="74"/>
      <c r="J139" s="85"/>
    </row>
    <row r="140" spans="1:26" ht="12.75" x14ac:dyDescent="0.2">
      <c r="A140" s="9"/>
      <c r="B140" s="271"/>
      <c r="C140" s="221"/>
      <c r="D140" s="388"/>
      <c r="E140" s="388"/>
      <c r="F140" s="388"/>
      <c r="G140" s="388"/>
      <c r="H140" s="388"/>
      <c r="I140" s="388"/>
      <c r="J140" s="85"/>
    </row>
    <row r="141" spans="1:26" ht="68.25" customHeight="1" x14ac:dyDescent="0.2">
      <c r="A141" s="9"/>
      <c r="B141" s="273" t="s">
        <v>293</v>
      </c>
      <c r="C141" s="206"/>
      <c r="D141" s="372" t="s">
        <v>294</v>
      </c>
      <c r="E141" s="372"/>
      <c r="F141" s="372"/>
      <c r="G141" s="372"/>
      <c r="H141" s="372"/>
      <c r="I141" s="372"/>
      <c r="J141" s="85"/>
    </row>
    <row r="142" spans="1:26" ht="12.75" x14ac:dyDescent="0.2">
      <c r="A142" s="9"/>
      <c r="B142" s="272"/>
      <c r="C142" s="206"/>
      <c r="D142" s="255"/>
      <c r="E142" s="255"/>
      <c r="F142" s="255"/>
      <c r="G142" s="255"/>
      <c r="H142" s="255"/>
      <c r="I142" s="255"/>
      <c r="J142" s="85"/>
    </row>
    <row r="143" spans="1:26" ht="12.75" x14ac:dyDescent="0.2">
      <c r="A143" s="9"/>
      <c r="B143" s="272"/>
      <c r="C143" s="206"/>
      <c r="D143" s="255"/>
      <c r="E143" s="255"/>
      <c r="F143" s="255"/>
      <c r="G143" s="255"/>
      <c r="H143" s="255"/>
      <c r="I143" s="255"/>
      <c r="J143" s="85"/>
    </row>
    <row r="144" spans="1:26" ht="12.75" x14ac:dyDescent="0.2">
      <c r="A144" s="9"/>
      <c r="B144" s="273"/>
      <c r="C144" s="206"/>
      <c r="D144" s="255"/>
      <c r="E144" s="255"/>
      <c r="F144" s="255"/>
      <c r="G144" s="255"/>
      <c r="H144" s="255"/>
      <c r="I144" s="255"/>
      <c r="J144" s="85"/>
    </row>
    <row r="145" spans="2:2" ht="12.75" x14ac:dyDescent="0.2">
      <c r="B145" s="258"/>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133" priority="43" stopIfTrue="1" operator="lessThanOrEqual">
      <formula>0</formula>
    </cfRule>
    <cfRule type="cellIs" dxfId="132" priority="44" stopIfTrue="1" operator="greaterThan">
      <formula>0</formula>
    </cfRule>
  </conditionalFormatting>
  <conditionalFormatting sqref="D53:D129">
    <cfRule type="expression" dxfId="131" priority="31" stopIfTrue="1">
      <formula>$C53=$D53</formula>
    </cfRule>
    <cfRule type="expression" dxfId="130" priority="33" stopIfTrue="1">
      <formula>$C53&lt;&gt;$D53</formula>
    </cfRule>
  </conditionalFormatting>
  <conditionalFormatting sqref="E9:F9">
    <cfRule type="expression" dxfId="129" priority="38" stopIfTrue="1">
      <formula>SUM($E$10:$F$14)&gt;0</formula>
    </cfRule>
  </conditionalFormatting>
  <conditionalFormatting sqref="G53:G129">
    <cfRule type="expression" dxfId="128" priority="13" stopIfTrue="1">
      <formula>$C53=$G53</formula>
    </cfRule>
    <cfRule type="expression" dxfId="127" priority="14" stopIfTrue="1">
      <formula>$C53&lt;&gt;$G53</formula>
    </cfRule>
  </conditionalFormatting>
  <conditionalFormatting sqref="I42">
    <cfRule type="cellIs" dxfId="126" priority="1" stopIfTrue="1" operator="greaterThan">
      <formula>0</formula>
    </cfRule>
  </conditionalFormatting>
  <conditionalFormatting sqref="I47">
    <cfRule type="cellIs" dxfId="125" priority="15" stopIfTrue="1" operator="greaterThan">
      <formula>0</formula>
    </cfRule>
  </conditionalFormatting>
  <conditionalFormatting sqref="I53:I129">
    <cfRule type="cellIs" dxfId="124" priority="40" stopIfTrue="1" operator="equal">
      <formula>0</formula>
    </cfRule>
    <cfRule type="cellIs" dxfId="123"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14"/>
  <sheetViews>
    <sheetView tabSelected="1" topLeftCell="A100" zoomScaleNormal="100" workbookViewId="0">
      <pane ySplit="5" topLeftCell="A142" activePane="bottomLeft" state="frozen"/>
      <selection activeCell="A104" sqref="A104"/>
      <selection pane="bottomLeft" activeCell="A164" sqref="A164"/>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15.42578125" style="6"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23" t="str">
        <f>IF(ROW()&lt;=B$3,INDEX(FP!F:F,B$2+ROW()-1)&amp;" - "&amp;INDEX(FP!C:C,B$2+ROW()-1),"")</f>
        <v>a - rýchlokorčuľovanie - bežné transfery</v>
      </c>
      <c r="B1" s="224" t="str">
        <f>INDEX(Adr!A:A,B102+1)</f>
        <v>30688060</v>
      </c>
      <c r="C1" s="225">
        <f>IF(ROW()&lt;=B$3,INDEX(FP!E:E,B$2+ROW()-1),"")</f>
        <v>0</v>
      </c>
      <c r="D1" s="226" t="str">
        <f>IF(ROW()&lt;=B$3,INDEX(FP!F:F,B$2+ROW()-1),"")</f>
        <v>a</v>
      </c>
      <c r="E1" s="226"/>
      <c r="F1" s="226" t="str">
        <f>IF(ROW()&lt;=B$3,INDEX(FP!G:G,B$2+ROW()-1),"")</f>
        <v>026 02</v>
      </c>
      <c r="G1" s="226"/>
      <c r="H1" s="227" t="str">
        <f>IF(ROW()&lt;=B$3,INDEX(FP!C:C,B$2+ROW()-1),"")</f>
        <v>rýchlokorčuľovanie - bežné transfery</v>
      </c>
      <c r="I1" s="228">
        <f>IF(ROW()&lt;=B$3,SUMIF(A$107:A$10056,A1,I$107:I$10056),"")</f>
        <v>19670.730000000007</v>
      </c>
      <c r="J1" s="228">
        <f>IF(ROW()&lt;=B$3,SUMIFS(I$103:I$50056,A$103:A$50056,K1,J$103:J$50056,L1),"")</f>
        <v>0</v>
      </c>
      <c r="K1" s="110" t="str">
        <f>$A1</f>
        <v>a - rýchlokorčuľovanie - bežné transfery</v>
      </c>
      <c r="L1" s="101">
        <v>99</v>
      </c>
      <c r="M1" s="88"/>
      <c r="N1" s="88"/>
      <c r="O1" s="88"/>
      <c r="P1" s="88"/>
      <c r="Q1" s="88"/>
      <c r="R1" s="88"/>
      <c r="S1" s="88"/>
      <c r="T1" s="88"/>
      <c r="U1" s="88"/>
      <c r="V1" s="88"/>
      <c r="W1" s="88"/>
      <c r="X1" s="88"/>
      <c r="Y1" s="88"/>
    </row>
    <row r="2" spans="1:25" s="6" customFormat="1" ht="12" hidden="1" thickBot="1" x14ac:dyDescent="0.25">
      <c r="A2" s="223" t="str">
        <f>IF(ROW()&lt;=B$3,INDEX(FP!F:F,B$2+ROW()-1)&amp;" - "&amp;INDEX(FP!C:C,B$2+ROW()-1),"")</f>
        <v>d - Popovičová Lea</v>
      </c>
      <c r="B2" s="229">
        <f>MATCH(B1,FP!A:A,0)</f>
        <v>187</v>
      </c>
      <c r="C2" s="225">
        <f>IF(ROW()&lt;=B$3,INDEX(FP!E:E,B$2+ROW()-1),"")</f>
        <v>0</v>
      </c>
      <c r="D2" s="226" t="str">
        <f>IF(ROW()&lt;=B$3,INDEX(FP!F:F,B$2+ROW()-1),"")</f>
        <v>d</v>
      </c>
      <c r="E2" s="226"/>
      <c r="F2" s="226" t="str">
        <f>IF(ROW()&lt;=B$3,INDEX(FP!G:G,B$2+ROW()-1),"")</f>
        <v>026 03</v>
      </c>
      <c r="G2" s="226"/>
      <c r="H2" s="227" t="str">
        <f>IF(ROW()&lt;=B$3,INDEX(FP!C:C,B$2+ROW()-1),"")</f>
        <v>Popovičová Lea</v>
      </c>
      <c r="I2" s="228">
        <f>IF(ROW()&lt;=B$3,SUMIF(A$107:A$10056,A2,I$107:I$10056),"")</f>
        <v>0</v>
      </c>
      <c r="J2" s="228">
        <f>IF(ROW()&lt;=B$3,SUMIFS(I$103:I$50056,A$103:A$50056,K2,J$103:J$50056,L2),"")</f>
        <v>0</v>
      </c>
      <c r="K2" s="110" t="str">
        <f>$A2</f>
        <v>d - Popovičová Lea</v>
      </c>
      <c r="L2" s="101">
        <v>99</v>
      </c>
      <c r="M2" s="97" t="s">
        <v>236</v>
      </c>
      <c r="N2" s="98" t="s">
        <v>275</v>
      </c>
      <c r="O2" s="88"/>
      <c r="P2" s="88"/>
      <c r="Q2" s="88"/>
      <c r="R2" s="88"/>
      <c r="S2" s="88"/>
      <c r="T2" s="88"/>
      <c r="U2" s="88"/>
      <c r="V2" s="88"/>
      <c r="W2" s="88"/>
      <c r="X2" s="88"/>
      <c r="Y2" s="88"/>
    </row>
    <row r="3" spans="1:25" s="6" customFormat="1" ht="12" hidden="1" thickBot="1" x14ac:dyDescent="0.25">
      <c r="A3" s="223" t="str">
        <f>IF(ROW()&lt;=B$3,INDEX(FP!F:F,B$2+ROW()-1)&amp;" - "&amp;INDEX(FP!C:C,B$2+ROW()-1),"")</f>
        <v>d - Tokárová Tamara</v>
      </c>
      <c r="B3" s="230">
        <f>COUNTIF(FP!A:A,Doklady!B1)</f>
        <v>3</v>
      </c>
      <c r="C3" s="225">
        <f>IF(ROW()&lt;=B$3,INDEX(FP!E:E,B$2+ROW()-1),"")</f>
        <v>0</v>
      </c>
      <c r="D3" s="226" t="str">
        <f>IF(ROW()&lt;=B$3,INDEX(FP!F:F,B$2+ROW()-1),"")</f>
        <v>d</v>
      </c>
      <c r="E3" s="226"/>
      <c r="F3" s="226" t="str">
        <f>IF(ROW()&lt;=B$3,INDEX(FP!G:G,B$2+ROW()-1),"")</f>
        <v>026 03</v>
      </c>
      <c r="G3" s="226"/>
      <c r="H3" s="227" t="str">
        <f>IF(ROW()&lt;=B$3,INDEX(FP!C:C,B$2+ROW()-1),"")</f>
        <v>Tokárová Tamara</v>
      </c>
      <c r="I3" s="228">
        <f>IF(ROW()&lt;=B$3,SUMIF(A$107:A$10056,A3,I$107:I$10056),"")</f>
        <v>0</v>
      </c>
      <c r="J3" s="228">
        <f>IF(ROW()&lt;=B$3,SUMIFS(I$103:I$50056,A$103:A$50056,K3,J$103:J$50056,L3),"")</f>
        <v>0</v>
      </c>
      <c r="K3" s="110" t="str">
        <f t="shared" ref="K3:K66" si="0">$A3</f>
        <v>d - Tokárová Tamara</v>
      </c>
      <c r="L3" s="101">
        <v>99</v>
      </c>
      <c r="M3" s="99" t="str">
        <f>$A2</f>
        <v>d - Popovičová Lea</v>
      </c>
      <c r="N3" s="100">
        <v>99</v>
      </c>
      <c r="O3" s="88"/>
      <c r="P3" s="88"/>
      <c r="Q3" s="88"/>
      <c r="R3" s="88"/>
      <c r="S3" s="88"/>
      <c r="T3" s="88"/>
      <c r="U3" s="88"/>
      <c r="V3" s="88"/>
      <c r="W3" s="88"/>
      <c r="X3" s="88"/>
      <c r="Y3" s="88"/>
    </row>
    <row r="4" spans="1:25" s="6" customFormat="1" ht="12" hidden="1" thickBot="1" x14ac:dyDescent="0.25">
      <c r="A4" s="227" t="str">
        <f>IF(ROW()&lt;=B$3,INDEX(FP!F:F,B$2+ROW()-1)&amp;" - "&amp;INDEX(FP!C:C,B$2+ROW()-1),"")</f>
        <v/>
      </c>
      <c r="B4" s="231"/>
      <c r="C4" s="232" t="str">
        <f>IF(ROW()&lt;=B$3,INDEX(FP!E:E,B$2+ROW()-1),"")</f>
        <v/>
      </c>
      <c r="D4" s="226" t="str">
        <f>IF(ROW()&lt;=B$3,INDEX(FP!F:F,B$2+ROW()-1),"")</f>
        <v/>
      </c>
      <c r="E4" s="226"/>
      <c r="F4" s="226" t="str">
        <f>IF(ROW()&lt;=B$3,INDEX(FP!G:G,B$2+ROW()-1),"")</f>
        <v/>
      </c>
      <c r="G4" s="226"/>
      <c r="H4" s="227" t="str">
        <f>IF(ROW()&lt;=B$3,INDEX(FP!C:C,B$2+ROW()-1),"")</f>
        <v/>
      </c>
      <c r="I4" s="228" t="str">
        <f>IF(ROW()&lt;=B$3,SUMIF(A$107:A$10056,A4,I$107:I$10056),"")</f>
        <v/>
      </c>
      <c r="J4" s="228" t="str">
        <f>IF(ROW()&lt;=B$3,SUMIFS(I$103:I$50056,A$103:A$50056,K4,J$103:J$50056,L4),"")</f>
        <v/>
      </c>
      <c r="K4" s="110" t="str">
        <f t="shared" si="0"/>
        <v/>
      </c>
      <c r="L4" s="101">
        <v>99</v>
      </c>
      <c r="M4" s="102" t="s">
        <v>236</v>
      </c>
      <c r="N4" s="103" t="s">
        <v>275</v>
      </c>
    </row>
    <row r="5" spans="1:25" s="6" customFormat="1" ht="12" hidden="1" thickBot="1" x14ac:dyDescent="0.25">
      <c r="A5" s="227" t="str">
        <f>IF(ROW()&lt;=B$3,INDEX(FP!F:F,B$2+ROW()-1)&amp;" - "&amp;INDEX(FP!C:C,B$2+ROW()-1),"")</f>
        <v/>
      </c>
      <c r="B5" s="227"/>
      <c r="C5" s="232" t="str">
        <f>IF(ROW()&lt;=B$3,INDEX(FP!E:E,B$2+ROW()-1),"")</f>
        <v/>
      </c>
      <c r="D5" s="226" t="str">
        <f>IF(ROW()&lt;=B$3,INDEX(FP!F:F,B$2+ROW()-1),"")</f>
        <v/>
      </c>
      <c r="E5" s="226"/>
      <c r="F5" s="226" t="str">
        <f>IF(ROW()&lt;=B$3,INDEX(FP!G:G,B$2+ROW()-1),"")</f>
        <v/>
      </c>
      <c r="G5" s="226"/>
      <c r="H5" s="227" t="str">
        <f>IF(ROW()&lt;=B$3,INDEX(FP!C:C,B$2+ROW()-1),"")</f>
        <v/>
      </c>
      <c r="I5" s="228" t="str">
        <f>IF(ROW()&lt;=B$3,SUMIF(A$107:A$10056,A5,I$107:I$10056),"")</f>
        <v/>
      </c>
      <c r="J5" s="228" t="str">
        <f>IF(ROW()&lt;=B$3,SUMIFS(I$103:I$50056,A$103:A$50056,K5,J$103:J$50056,L5),"")</f>
        <v/>
      </c>
      <c r="K5" s="110" t="str">
        <f t="shared" si="0"/>
        <v/>
      </c>
      <c r="L5" s="101">
        <v>99</v>
      </c>
      <c r="M5" s="104" t="str">
        <f>$A4</f>
        <v/>
      </c>
      <c r="N5" s="105">
        <v>99</v>
      </c>
      <c r="O5" s="88"/>
      <c r="P5" s="88"/>
      <c r="Q5" s="88"/>
      <c r="R5" s="88"/>
      <c r="S5" s="88"/>
      <c r="T5" s="88"/>
      <c r="U5" s="88"/>
      <c r="V5" s="88"/>
      <c r="W5" s="88"/>
      <c r="X5" s="88"/>
      <c r="Y5" s="88"/>
    </row>
    <row r="6" spans="1:25" s="6" customFormat="1" ht="12" hidden="1" thickBot="1" x14ac:dyDescent="0.25">
      <c r="A6" s="227" t="str">
        <f>IF(ROW()&lt;=B$3,INDEX(FP!F:F,B$2+ROW()-1)&amp;" - "&amp;INDEX(FP!C:C,B$2+ROW()-1),"")</f>
        <v/>
      </c>
      <c r="B6" s="227"/>
      <c r="C6" s="232" t="str">
        <f>IF(ROW()&lt;=B$3,INDEX(FP!E:E,B$2+ROW()-1),"")</f>
        <v/>
      </c>
      <c r="D6" s="226" t="str">
        <f>IF(ROW()&lt;=B$3,INDEX(FP!F:F,B$2+ROW()-1),"")</f>
        <v/>
      </c>
      <c r="E6" s="226"/>
      <c r="F6" s="226" t="str">
        <f>IF(ROW()&lt;=B$3,INDEX(FP!G:G,B$2+ROW()-1),"")</f>
        <v/>
      </c>
      <c r="G6" s="226"/>
      <c r="H6" s="227" t="str">
        <f>IF(ROW()&lt;=B$3,INDEX(FP!C:C,B$2+ROW()-1),"")</f>
        <v/>
      </c>
      <c r="I6" s="228" t="str">
        <f>IF(ROW()&lt;=B$3,SUMIF(A$107:A$10056,A6,I$107:I$10056),"")</f>
        <v/>
      </c>
      <c r="J6" s="228" t="str">
        <f>IF(ROW()&lt;=B$3,SUMIFS(I$103:I$50056,A$103:A$50056,K6,J$103:J$50056,L6),"")</f>
        <v/>
      </c>
      <c r="K6" s="110" t="str">
        <f t="shared" si="0"/>
        <v/>
      </c>
      <c r="L6" s="101">
        <v>99</v>
      </c>
      <c r="M6" s="97" t="s">
        <v>236</v>
      </c>
      <c r="N6" s="98" t="s">
        <v>275</v>
      </c>
      <c r="Q6" s="88"/>
      <c r="R6" s="88"/>
      <c r="S6" s="88"/>
      <c r="T6" s="88"/>
      <c r="U6" s="88"/>
      <c r="V6" s="88"/>
      <c r="W6" s="88"/>
      <c r="X6" s="88"/>
      <c r="Y6" s="88"/>
    </row>
    <row r="7" spans="1:25" s="6" customFormat="1" ht="12" hidden="1" thickBot="1" x14ac:dyDescent="0.25">
      <c r="A7" s="227" t="str">
        <f>IF(ROW()&lt;=B$3,INDEX(FP!F:F,B$2+ROW()-1)&amp;" - "&amp;INDEX(FP!C:C,B$2+ROW()-1),"")</f>
        <v/>
      </c>
      <c r="B7" s="227"/>
      <c r="C7" s="232" t="str">
        <f>IF(ROW()&lt;=B$3,INDEX(FP!E:E,B$2+ROW()-1),"")</f>
        <v/>
      </c>
      <c r="D7" s="226" t="str">
        <f>IF(ROW()&lt;=B$3,INDEX(FP!F:F,B$2+ROW()-1),"")</f>
        <v/>
      </c>
      <c r="E7" s="226"/>
      <c r="F7" s="226" t="str">
        <f>IF(ROW()&lt;=B$3,INDEX(FP!G:G,B$2+ROW()-1),"")</f>
        <v/>
      </c>
      <c r="G7" s="226"/>
      <c r="H7" s="227" t="str">
        <f>IF(ROW()&lt;=B$3,INDEX(FP!C:C,B$2+ROW()-1),"")</f>
        <v/>
      </c>
      <c r="I7" s="228" t="str">
        <f>IF(ROW()&lt;=B$3,SUMIF(A$107:A$10056,A7,I$107:I$10056),"")</f>
        <v/>
      </c>
      <c r="J7" s="228" t="str">
        <f>IF(ROW()&lt;=B$3,SUMIFS(I$103:I$50056,A$103:A$50056,K7,J$103:J$50056,L7),"")</f>
        <v/>
      </c>
      <c r="K7" s="110" t="str">
        <f t="shared" si="0"/>
        <v/>
      </c>
      <c r="L7" s="101">
        <v>99</v>
      </c>
      <c r="M7" s="99" t="str">
        <f>$A6</f>
        <v/>
      </c>
      <c r="N7" s="100">
        <v>99</v>
      </c>
      <c r="S7" s="88"/>
      <c r="T7" s="88"/>
      <c r="U7" s="88"/>
      <c r="V7" s="88"/>
      <c r="W7" s="88"/>
      <c r="X7" s="88"/>
      <c r="Y7" s="88"/>
    </row>
    <row r="8" spans="1:25" s="6" customFormat="1" ht="12" hidden="1" thickBot="1" x14ac:dyDescent="0.25">
      <c r="A8" s="227" t="str">
        <f>IF(ROW()&lt;=B$3,INDEX(FP!F:F,B$2+ROW()-1)&amp;" - "&amp;INDEX(FP!C:C,B$2+ROW()-1),"")</f>
        <v/>
      </c>
      <c r="B8" s="227"/>
      <c r="C8" s="232" t="str">
        <f>IF(ROW()&lt;=B$3,INDEX(FP!E:E,B$2+ROW()-1),"")</f>
        <v/>
      </c>
      <c r="D8" s="226" t="str">
        <f>IF(ROW()&lt;=B$3,INDEX(FP!F:F,B$2+ROW()-1),"")</f>
        <v/>
      </c>
      <c r="E8" s="226"/>
      <c r="F8" s="226" t="str">
        <f>IF(ROW()&lt;=B$3,INDEX(FP!G:G,B$2+ROW()-1),"")</f>
        <v/>
      </c>
      <c r="G8" s="226"/>
      <c r="H8" s="227" t="str">
        <f>IF(ROW()&lt;=B$3,INDEX(FP!C:C,B$2+ROW()-1),"")</f>
        <v/>
      </c>
      <c r="I8" s="228" t="str">
        <f>IF(ROW()&lt;=B$3,SUMIF(A$107:A$10056,A8,I$107:I$10056),"")</f>
        <v/>
      </c>
      <c r="J8" s="228" t="str">
        <f>IF(ROW()&lt;=B$3,SUMIFS(I$103:I$50056,A$103:A$50056,K8,J$103:J$50056,L8),"")</f>
        <v/>
      </c>
      <c r="K8" s="110" t="str">
        <f t="shared" si="0"/>
        <v/>
      </c>
      <c r="L8" s="101">
        <v>99</v>
      </c>
      <c r="M8" s="102" t="s">
        <v>236</v>
      </c>
      <c r="N8" s="103" t="s">
        <v>275</v>
      </c>
      <c r="O8" s="88"/>
      <c r="P8" s="88"/>
      <c r="U8" s="88"/>
      <c r="V8" s="88"/>
      <c r="W8" s="88"/>
      <c r="X8" s="88"/>
      <c r="Y8" s="88"/>
    </row>
    <row r="9" spans="1:25" s="6" customFormat="1" ht="12" hidden="1" thickBot="1" x14ac:dyDescent="0.25">
      <c r="A9" s="227" t="str">
        <f>IF(ROW()&lt;=B$3,INDEX(FP!F:F,B$2+ROW()-1)&amp;" - "&amp;INDEX(FP!C:C,B$2+ROW()-1),"")</f>
        <v/>
      </c>
      <c r="B9" s="227"/>
      <c r="C9" s="232" t="str">
        <f>IF(ROW()&lt;=B$3,INDEX(FP!E:E,B$2+ROW()-1),"")</f>
        <v/>
      </c>
      <c r="D9" s="226" t="str">
        <f>IF(ROW()&lt;=B$3,INDEX(FP!F:F,B$2+ROW()-1),"")</f>
        <v/>
      </c>
      <c r="E9" s="226"/>
      <c r="F9" s="226" t="str">
        <f>IF(ROW()&lt;=B$3,INDEX(FP!G:G,B$2+ROW()-1),"")</f>
        <v/>
      </c>
      <c r="G9" s="226"/>
      <c r="H9" s="227" t="str">
        <f>IF(ROW()&lt;=B$3,INDEX(FP!C:C,B$2+ROW()-1),"")</f>
        <v/>
      </c>
      <c r="I9" s="228" t="str">
        <f>IF(ROW()&lt;=B$3,SUMIF(A$107:A$10056,A9,I$107:I$10056),"")</f>
        <v/>
      </c>
      <c r="J9" s="228" t="str">
        <f>IF(ROW()&lt;=B$3,SUMIFS(I$103:I$50056,A$103:A$50056,K9,J$103:J$50056,L9),"")</f>
        <v/>
      </c>
      <c r="K9" s="110" t="str">
        <f t="shared" si="0"/>
        <v/>
      </c>
      <c r="L9" s="101">
        <v>99</v>
      </c>
      <c r="M9" s="108" t="str">
        <f>$A8</f>
        <v/>
      </c>
      <c r="N9" s="109">
        <v>99</v>
      </c>
      <c r="O9" s="88"/>
      <c r="P9" s="88"/>
      <c r="Q9" s="88"/>
      <c r="R9" s="88"/>
      <c r="W9" s="88"/>
      <c r="X9" s="88"/>
      <c r="Y9" s="88"/>
    </row>
    <row r="10" spans="1:25" s="6" customFormat="1" ht="12" hidden="1" thickBot="1" x14ac:dyDescent="0.25">
      <c r="A10" s="227" t="str">
        <f>IF(ROW()&lt;=B$3,INDEX(FP!F:F,B$2+ROW()-1)&amp;" - "&amp;INDEX(FP!C:C,B$2+ROW()-1),"")</f>
        <v/>
      </c>
      <c r="B10" s="227"/>
      <c r="C10" s="232" t="str">
        <f>IF(ROW()&lt;=B$3,INDEX(FP!E:E,B$2+ROW()-1),"")</f>
        <v/>
      </c>
      <c r="D10" s="226" t="str">
        <f>IF(ROW()&lt;=B$3,INDEX(FP!F:F,B$2+ROW()-1),"")</f>
        <v/>
      </c>
      <c r="E10" s="226"/>
      <c r="F10" s="226" t="str">
        <f>IF(ROW()&lt;=B$3,INDEX(FP!G:G,B$2+ROW()-1),"")</f>
        <v/>
      </c>
      <c r="G10" s="226"/>
      <c r="H10" s="227" t="str">
        <f>IF(ROW()&lt;=B$3,INDEX(FP!C:C,B$2+ROW()-1),"")</f>
        <v/>
      </c>
      <c r="I10" s="228" t="str">
        <f>IF(ROW()&lt;=B$3,SUMIF(A$107:A$10056,A10,I$107:I$10056),"")</f>
        <v/>
      </c>
      <c r="J10" s="228" t="str">
        <f>IF(ROW()&lt;=B$3,SUMIFS(I$103:I$50056,A$103:A$50056,K10,J$103:J$50056,L10),"")</f>
        <v/>
      </c>
      <c r="K10" s="110" t="str">
        <f t="shared" si="0"/>
        <v/>
      </c>
      <c r="L10" s="101">
        <v>99</v>
      </c>
      <c r="M10" s="97" t="s">
        <v>236</v>
      </c>
      <c r="N10" s="98" t="s">
        <v>275</v>
      </c>
      <c r="O10" s="88"/>
      <c r="P10" s="88"/>
      <c r="Q10" s="88"/>
      <c r="R10" s="88"/>
      <c r="S10" s="88"/>
      <c r="T10" s="88"/>
      <c r="Y10" s="88"/>
    </row>
    <row r="11" spans="1:25" s="6" customFormat="1" ht="12" hidden="1" thickBot="1" x14ac:dyDescent="0.25">
      <c r="A11" s="227" t="str">
        <f>IF(ROW()&lt;=B$3,INDEX(FP!F:F,B$2+ROW()-1)&amp;" - "&amp;INDEX(FP!C:C,B$2+ROW()-1),"")</f>
        <v/>
      </c>
      <c r="B11" s="227"/>
      <c r="C11" s="232" t="str">
        <f>IF(ROW()&lt;=B$3,INDEX(FP!E:E,B$2+ROW()-1),"")</f>
        <v/>
      </c>
      <c r="D11" s="226" t="str">
        <f>IF(ROW()&lt;=B$3,INDEX(FP!F:F,B$2+ROW()-1),"")</f>
        <v/>
      </c>
      <c r="E11" s="226"/>
      <c r="F11" s="226" t="str">
        <f>IF(ROW()&lt;=B$3,INDEX(FP!G:G,B$2+ROW()-1),"")</f>
        <v/>
      </c>
      <c r="G11" s="226"/>
      <c r="H11" s="227" t="str">
        <f>IF(ROW()&lt;=B$3,INDEX(FP!C:C,B$2+ROW()-1),"")</f>
        <v/>
      </c>
      <c r="I11" s="228" t="str">
        <f>IF(ROW()&lt;=B$3,SUMIF(A$107:A$10056,A11,I$107:I$10056),"")</f>
        <v/>
      </c>
      <c r="J11" s="228" t="str">
        <f>IF(ROW()&lt;=B$3,SUMIFS(I$103:I$50056,A$103:A$50056,K11,J$103:J$50056,L11),"")</f>
        <v/>
      </c>
      <c r="K11" s="110" t="str">
        <f t="shared" si="0"/>
        <v/>
      </c>
      <c r="L11" s="101">
        <v>99</v>
      </c>
      <c r="M11" s="99" t="str">
        <f>$A10</f>
        <v/>
      </c>
      <c r="N11" s="100">
        <v>99</v>
      </c>
      <c r="O11" s="88"/>
      <c r="P11" s="88"/>
      <c r="Q11" s="88"/>
      <c r="R11" s="88"/>
      <c r="S11" s="88"/>
      <c r="T11" s="88"/>
      <c r="Y11" s="88"/>
    </row>
    <row r="12" spans="1:25" s="6" customFormat="1" ht="12" hidden="1" thickBot="1" x14ac:dyDescent="0.25">
      <c r="A12" s="227" t="str">
        <f>IF(ROW()&lt;=B$3,INDEX(FP!F:F,B$2+ROW()-1)&amp;" - "&amp;INDEX(FP!C:C,B$2+ROW()-1),"")</f>
        <v/>
      </c>
      <c r="B12" s="227"/>
      <c r="C12" s="232" t="str">
        <f>IF(ROW()&lt;=B$3,INDEX(FP!E:E,B$2+ROW()-1),"")</f>
        <v/>
      </c>
      <c r="D12" s="226" t="str">
        <f>IF(ROW()&lt;=B$3,INDEX(FP!F:F,B$2+ROW()-1),"")</f>
        <v/>
      </c>
      <c r="E12" s="226"/>
      <c r="F12" s="226" t="str">
        <f>IF(ROW()&lt;=B$3,INDEX(FP!G:G,B$2+ROW()-1),"")</f>
        <v/>
      </c>
      <c r="G12" s="226"/>
      <c r="H12" s="227" t="str">
        <f>IF(ROW()&lt;=B$3,INDEX(FP!C:C,B$2+ROW()-1),"")</f>
        <v/>
      </c>
      <c r="I12" s="228" t="str">
        <f>IF(ROW()&lt;=B$3,SUMIF(A$107:A$10056,A12,I$107:I$10056),"")</f>
        <v/>
      </c>
      <c r="J12" s="228" t="str">
        <f>IF(ROW()&lt;=B$3,SUMIFS(I$103:I$50056,A$103:A$50056,K12,J$103:J$50056,L12),"")</f>
        <v/>
      </c>
      <c r="K12" s="110" t="str">
        <f t="shared" si="0"/>
        <v/>
      </c>
      <c r="L12" s="101">
        <v>99</v>
      </c>
      <c r="M12" s="102" t="s">
        <v>236</v>
      </c>
      <c r="N12" s="103" t="s">
        <v>275</v>
      </c>
      <c r="O12" s="88"/>
      <c r="P12" s="88"/>
      <c r="Q12" s="88"/>
      <c r="R12" s="88"/>
      <c r="W12" s="88"/>
      <c r="X12" s="88"/>
    </row>
    <row r="13" spans="1:25" s="6" customFormat="1" ht="12" hidden="1" thickBot="1" x14ac:dyDescent="0.25">
      <c r="A13" s="227" t="str">
        <f>IF(ROW()&lt;=B$3,INDEX(FP!F:F,B$2+ROW()-1)&amp;" - "&amp;INDEX(FP!C:C,B$2+ROW()-1),"")</f>
        <v/>
      </c>
      <c r="B13" s="227"/>
      <c r="C13" s="232" t="str">
        <f>IF(ROW()&lt;=B$3,INDEX(FP!E:E,B$2+ROW()-1),"")</f>
        <v/>
      </c>
      <c r="D13" s="226" t="str">
        <f>IF(ROW()&lt;=B$3,INDEX(FP!F:F,B$2+ROW()-1),"")</f>
        <v/>
      </c>
      <c r="E13" s="226"/>
      <c r="F13" s="226" t="str">
        <f>IF(ROW()&lt;=B$3,INDEX(FP!G:G,B$2+ROW()-1),"")</f>
        <v/>
      </c>
      <c r="G13" s="226"/>
      <c r="H13" s="227" t="str">
        <f>IF(ROW()&lt;=B$3,INDEX(FP!C:C,B$2+ROW()-1),"")</f>
        <v/>
      </c>
      <c r="I13" s="228" t="str">
        <f>IF(ROW()&lt;=B$3,SUMIF(A$107:A$10056,A13,I$107:I$10056),"")</f>
        <v/>
      </c>
      <c r="J13" s="228" t="str">
        <f>IF(ROW()&lt;=B$3,SUMIFS(I$103:I$50056,A$103:A$50056,K13,J$103:J$50056,L13),"")</f>
        <v/>
      </c>
      <c r="K13" s="110" t="str">
        <f t="shared" si="0"/>
        <v/>
      </c>
      <c r="L13" s="101">
        <v>99</v>
      </c>
      <c r="M13" s="104" t="str">
        <f>$A12</f>
        <v/>
      </c>
      <c r="N13" s="105">
        <v>99</v>
      </c>
      <c r="O13" s="88"/>
      <c r="P13" s="88"/>
      <c r="U13" s="88"/>
      <c r="V13" s="88"/>
      <c r="W13" s="88"/>
      <c r="X13" s="88"/>
      <c r="Y13" s="88"/>
    </row>
    <row r="14" spans="1:25" s="6" customFormat="1" ht="12" hidden="1" thickBot="1" x14ac:dyDescent="0.25">
      <c r="A14" s="227" t="str">
        <f>IF(ROW()&lt;=B$3,INDEX(FP!F:F,B$2+ROW()-1)&amp;" - "&amp;INDEX(FP!C:C,B$2+ROW()-1),"")</f>
        <v/>
      </c>
      <c r="B14" s="227"/>
      <c r="C14" s="232" t="str">
        <f>IF(ROW()&lt;=B$3,INDEX(FP!E:E,B$2+ROW()-1),"")</f>
        <v/>
      </c>
      <c r="D14" s="226" t="str">
        <f>IF(ROW()&lt;=B$3,INDEX(FP!F:F,B$2+ROW()-1),"")</f>
        <v/>
      </c>
      <c r="E14" s="226"/>
      <c r="F14" s="226" t="str">
        <f>IF(ROW()&lt;=B$3,INDEX(FP!G:G,B$2+ROW()-1),"")</f>
        <v/>
      </c>
      <c r="G14" s="226"/>
      <c r="H14" s="227" t="str">
        <f>IF(ROW()&lt;=B$3,INDEX(FP!C:C,B$2+ROW()-1),"")</f>
        <v/>
      </c>
      <c r="I14" s="228" t="str">
        <f>IF(ROW()&lt;=B$3,SUMIF(A$107:A$10056,A14,I$107:I$10056),"")</f>
        <v/>
      </c>
      <c r="J14" s="228" t="str">
        <f>IF(ROW()&lt;=B$3,SUMIFS(I$103:I$50056,A$103:A$50056,K14,J$103:J$50056,L14),"")</f>
        <v/>
      </c>
      <c r="K14" s="110" t="str">
        <f t="shared" si="0"/>
        <v/>
      </c>
      <c r="L14" s="101">
        <v>99</v>
      </c>
      <c r="M14" s="97" t="s">
        <v>236</v>
      </c>
      <c r="N14" s="98" t="s">
        <v>275</v>
      </c>
      <c r="S14" s="88"/>
      <c r="T14" s="88"/>
      <c r="U14" s="88"/>
      <c r="V14" s="88"/>
      <c r="W14" s="88"/>
      <c r="X14" s="88"/>
      <c r="Y14" s="88"/>
    </row>
    <row r="15" spans="1:25" s="6" customFormat="1" ht="12" hidden="1" thickBot="1" x14ac:dyDescent="0.25">
      <c r="A15" s="227" t="str">
        <f>IF(ROW()&lt;=B$3,INDEX(FP!F:F,B$2+ROW()-1)&amp;" - "&amp;INDEX(FP!C:C,B$2+ROW()-1),"")</f>
        <v/>
      </c>
      <c r="B15" s="227"/>
      <c r="C15" s="232" t="str">
        <f>IF(ROW()&lt;=B$3,INDEX(FP!E:E,B$2+ROW()-1),"")</f>
        <v/>
      </c>
      <c r="D15" s="226" t="str">
        <f>IF(ROW()&lt;=B$3,INDEX(FP!F:F,B$2+ROW()-1),"")</f>
        <v/>
      </c>
      <c r="E15" s="226"/>
      <c r="F15" s="226" t="str">
        <f>IF(ROW()&lt;=B$3,INDEX(FP!G:G,B$2+ROW()-1),"")</f>
        <v/>
      </c>
      <c r="G15" s="226"/>
      <c r="H15" s="227" t="str">
        <f>IF(ROW()&lt;=B$3,INDEX(FP!C:C,B$2+ROW()-1),"")</f>
        <v/>
      </c>
      <c r="I15" s="228" t="str">
        <f>IF(ROW()&lt;=B$3,SUMIF(A$107:A$10056,A15,I$107:I$10056),"")</f>
        <v/>
      </c>
      <c r="J15" s="228" t="str">
        <f>IF(ROW()&lt;=B$3,SUMIFS(I$103:I$50056,A$103:A$50056,K15,J$103:J$50056,L15),"")</f>
        <v/>
      </c>
      <c r="K15" s="110" t="str">
        <f t="shared" si="0"/>
        <v/>
      </c>
      <c r="L15" s="101">
        <v>99</v>
      </c>
      <c r="M15" s="99" t="str">
        <f>$A14</f>
        <v/>
      </c>
      <c r="N15" s="100">
        <v>99</v>
      </c>
      <c r="Q15" s="88"/>
      <c r="R15" s="88"/>
      <c r="S15" s="88"/>
      <c r="T15" s="88"/>
      <c r="U15" s="88"/>
      <c r="V15" s="88"/>
      <c r="W15" s="88"/>
      <c r="X15" s="88"/>
      <c r="Y15" s="88"/>
    </row>
    <row r="16" spans="1:25" s="6" customFormat="1" ht="12" hidden="1" thickBot="1" x14ac:dyDescent="0.25">
      <c r="A16" s="227" t="str">
        <f>IF(ROW()&lt;=B$3,INDEX(FP!F:F,B$2+ROW()-1)&amp;" - "&amp;INDEX(FP!C:C,B$2+ROW()-1),"")</f>
        <v/>
      </c>
      <c r="B16" s="227"/>
      <c r="C16" s="232" t="str">
        <f>IF(ROW()&lt;=B$3,INDEX(FP!E:E,B$2+ROW()-1),"")</f>
        <v/>
      </c>
      <c r="D16" s="226" t="str">
        <f>IF(ROW()&lt;=B$3,INDEX(FP!F:F,B$2+ROW()-1),"")</f>
        <v/>
      </c>
      <c r="E16" s="226"/>
      <c r="F16" s="226" t="str">
        <f>IF(ROW()&lt;=B$3,INDEX(FP!G:G,B$2+ROW()-1),"")</f>
        <v/>
      </c>
      <c r="G16" s="226"/>
      <c r="H16" s="227" t="str">
        <f>IF(ROW()&lt;=B$3,INDEX(FP!C:C,B$2+ROW()-1),"")</f>
        <v/>
      </c>
      <c r="I16" s="228" t="str">
        <f>IF(ROW()&lt;=B$3,SUMIF(A$107:A$10056,A16,I$107:I$10056),"")</f>
        <v/>
      </c>
      <c r="J16" s="228" t="str">
        <f>IF(ROW()&lt;=B$3,SUMIFS(I$103:I$50056,A$103:A$50056,K16,J$103:J$50056,L16),"")</f>
        <v/>
      </c>
      <c r="K16" s="110" t="str">
        <f t="shared" si="0"/>
        <v/>
      </c>
      <c r="L16" s="101">
        <v>99</v>
      </c>
      <c r="M16" s="102" t="s">
        <v>236</v>
      </c>
      <c r="N16" s="103" t="s">
        <v>275</v>
      </c>
      <c r="O16" s="88"/>
      <c r="P16" s="88"/>
      <c r="Q16" s="88"/>
      <c r="R16" s="88"/>
      <c r="S16" s="88"/>
      <c r="T16" s="88"/>
      <c r="U16" s="88"/>
      <c r="V16" s="88"/>
      <c r="W16" s="88"/>
      <c r="X16" s="88"/>
      <c r="Y16" s="88"/>
    </row>
    <row r="17" spans="1:25" s="6" customFormat="1" ht="12" hidden="1" thickBot="1" x14ac:dyDescent="0.25">
      <c r="A17" s="227" t="str">
        <f>IF(ROW()&lt;=B$3,INDEX(FP!F:F,B$2+ROW()-1)&amp;" - "&amp;INDEX(FP!C:C,B$2+ROW()-1),"")</f>
        <v/>
      </c>
      <c r="B17" s="227"/>
      <c r="C17" s="232" t="str">
        <f>IF(ROW()&lt;=B$3,INDEX(FP!E:E,B$2+ROW()-1),"")</f>
        <v/>
      </c>
      <c r="D17" s="226" t="str">
        <f>IF(ROW()&lt;=B$3,INDEX(FP!F:F,B$2+ROW()-1),"")</f>
        <v/>
      </c>
      <c r="E17" s="226"/>
      <c r="F17" s="226" t="str">
        <f>IF(ROW()&lt;=B$3,INDEX(FP!G:G,B$2+ROW()-1),"")</f>
        <v/>
      </c>
      <c r="G17" s="226"/>
      <c r="H17" s="227" t="str">
        <f>IF(ROW()&lt;=B$3,INDEX(FP!C:C,B$2+ROW()-1),"")</f>
        <v/>
      </c>
      <c r="I17" s="228" t="str">
        <f>IF(ROW()&lt;=B$3,SUMIF(A$107:A$10056,A17,I$107:I$10056),"")</f>
        <v/>
      </c>
      <c r="J17" s="228" t="str">
        <f>IF(ROW()&lt;=B$3,SUMIFS(I$103:I$50056,A$103:A$50056,K17,J$103:J$50056,L17),"")</f>
        <v/>
      </c>
      <c r="K17" s="110" t="str">
        <f t="shared" si="0"/>
        <v/>
      </c>
      <c r="L17" s="101">
        <v>99</v>
      </c>
      <c r="M17" s="104" t="str">
        <f>$A16</f>
        <v/>
      </c>
      <c r="N17" s="105">
        <v>99</v>
      </c>
      <c r="O17" s="88"/>
      <c r="P17" s="88"/>
      <c r="Q17" s="88"/>
      <c r="R17" s="88"/>
      <c r="S17" s="88"/>
      <c r="T17" s="88"/>
      <c r="U17" s="88"/>
      <c r="V17" s="88"/>
      <c r="W17" s="88"/>
      <c r="X17" s="88"/>
      <c r="Y17" s="88"/>
    </row>
    <row r="18" spans="1:25" s="6" customFormat="1" ht="12" hidden="1" thickBot="1" x14ac:dyDescent="0.25">
      <c r="A18" s="227" t="str">
        <f>IF(ROW()&lt;=B$3,INDEX(FP!F:F,B$2+ROW()-1)&amp;" - "&amp;INDEX(FP!C:C,B$2+ROW()-1),"")</f>
        <v/>
      </c>
      <c r="B18" s="227"/>
      <c r="C18" s="232" t="str">
        <f>IF(ROW()&lt;=B$3,INDEX(FP!E:E,B$2+ROW()-1),"")</f>
        <v/>
      </c>
      <c r="D18" s="226" t="str">
        <f>IF(ROW()&lt;=B$3,INDEX(FP!F:F,B$2+ROW()-1),"")</f>
        <v/>
      </c>
      <c r="E18" s="226"/>
      <c r="F18" s="226" t="str">
        <f>IF(ROW()&lt;=B$3,INDEX(FP!G:G,B$2+ROW()-1),"")</f>
        <v/>
      </c>
      <c r="G18" s="226"/>
      <c r="H18" s="227" t="str">
        <f>IF(ROW()&lt;=B$3,INDEX(FP!C:C,B$2+ROW()-1),"")</f>
        <v/>
      </c>
      <c r="I18" s="228" t="str">
        <f>IF(ROW()&lt;=B$3,SUMIF(A$107:A$10056,A18,I$107:I$10056),"")</f>
        <v/>
      </c>
      <c r="J18" s="228" t="str">
        <f>IF(ROW()&lt;=B$3,SUMIFS(I$103:I$50056,A$103:A$50056,K18,J$103:J$50056,L18),"")</f>
        <v/>
      </c>
      <c r="K18" s="110" t="str">
        <f t="shared" si="0"/>
        <v/>
      </c>
      <c r="L18" s="101">
        <v>99</v>
      </c>
      <c r="M18" s="97" t="s">
        <v>236</v>
      </c>
      <c r="N18" s="98" t="s">
        <v>275</v>
      </c>
      <c r="Q18" s="88"/>
      <c r="R18" s="88"/>
      <c r="S18" s="88"/>
      <c r="T18" s="88"/>
      <c r="U18" s="88"/>
      <c r="V18" s="88"/>
      <c r="W18" s="88"/>
      <c r="X18" s="88"/>
      <c r="Y18" s="88"/>
    </row>
    <row r="19" spans="1:25" s="6" customFormat="1" ht="12" hidden="1" thickBot="1" x14ac:dyDescent="0.25">
      <c r="A19" s="227" t="str">
        <f>IF(ROW()&lt;=B$3,INDEX(FP!F:F,B$2+ROW()-1)&amp;" - "&amp;INDEX(FP!C:C,B$2+ROW()-1),"")</f>
        <v/>
      </c>
      <c r="B19" s="227"/>
      <c r="C19" s="232" t="str">
        <f>IF(ROW()&lt;=B$3,INDEX(FP!E:E,B$2+ROW()-1),"")</f>
        <v/>
      </c>
      <c r="D19" s="226" t="str">
        <f>IF(ROW()&lt;=B$3,INDEX(FP!F:F,B$2+ROW()-1),"")</f>
        <v/>
      </c>
      <c r="E19" s="226"/>
      <c r="F19" s="226" t="str">
        <f>IF(ROW()&lt;=B$3,INDEX(FP!G:G,B$2+ROW()-1),"")</f>
        <v/>
      </c>
      <c r="G19" s="226"/>
      <c r="H19" s="227" t="str">
        <f>IF(ROW()&lt;=B$3,INDEX(FP!C:C,B$2+ROW()-1),"")</f>
        <v/>
      </c>
      <c r="I19" s="228" t="str">
        <f>IF(ROW()&lt;=B$3,SUMIF(A$107:A$10056,A19,I$107:I$10056),"")</f>
        <v/>
      </c>
      <c r="J19" s="228" t="str">
        <f>IF(ROW()&lt;=B$3,SUMIFS(I$103:I$50056,A$103:A$50056,K19,J$103:J$50056,L19),"")</f>
        <v/>
      </c>
      <c r="K19" s="110" t="str">
        <f t="shared" si="0"/>
        <v/>
      </c>
      <c r="L19" s="101">
        <v>99</v>
      </c>
      <c r="M19" s="106" t="str">
        <f>$A18</f>
        <v/>
      </c>
      <c r="N19" s="107">
        <v>99</v>
      </c>
      <c r="S19" s="88"/>
      <c r="T19" s="88"/>
      <c r="U19" s="88"/>
      <c r="V19" s="88"/>
      <c r="W19" s="88"/>
      <c r="X19" s="88"/>
      <c r="Y19" s="88"/>
    </row>
    <row r="20" spans="1:25" s="6" customFormat="1" ht="12" hidden="1" thickBot="1" x14ac:dyDescent="0.25">
      <c r="A20" s="227" t="str">
        <f>IF(ROW()&lt;=B$3,INDEX(FP!F:F,B$2+ROW()-1)&amp;" - "&amp;INDEX(FP!C:C,B$2+ROW()-1),"")</f>
        <v/>
      </c>
      <c r="B20" s="227"/>
      <c r="C20" s="232" t="str">
        <f>IF(ROW()&lt;=B$3,INDEX(FP!E:E,B$2+ROW()-1),"")</f>
        <v/>
      </c>
      <c r="D20" s="226" t="str">
        <f>IF(ROW()&lt;=B$3,INDEX(FP!F:F,B$2+ROW()-1),"")</f>
        <v/>
      </c>
      <c r="E20" s="226"/>
      <c r="F20" s="226" t="str">
        <f>IF(ROW()&lt;=B$3,INDEX(FP!G:G,B$2+ROW()-1),"")</f>
        <v/>
      </c>
      <c r="G20" s="226"/>
      <c r="H20" s="227" t="str">
        <f>IF(ROW()&lt;=B$3,INDEX(FP!C:C,B$2+ROW()-1),"")</f>
        <v/>
      </c>
      <c r="I20" s="228" t="str">
        <f>IF(ROW()&lt;=B$3,SUMIF(A$107:A$10056,A20,I$107:I$10056),"")</f>
        <v/>
      </c>
      <c r="J20" s="228" t="str">
        <f>IF(ROW()&lt;=B$3,SUMIFS(I$103:I$50056,A$103:A$50056,K20,J$103:J$50056,L20),"")</f>
        <v/>
      </c>
      <c r="K20" s="110" t="str">
        <f t="shared" si="0"/>
        <v/>
      </c>
      <c r="L20" s="101">
        <v>99</v>
      </c>
      <c r="M20" s="102" t="s">
        <v>236</v>
      </c>
      <c r="N20" s="103" t="s">
        <v>275</v>
      </c>
      <c r="O20" s="88"/>
      <c r="P20" s="88"/>
      <c r="U20" s="88"/>
      <c r="V20" s="88"/>
      <c r="W20" s="88"/>
      <c r="X20" s="88"/>
      <c r="Y20" s="88"/>
    </row>
    <row r="21" spans="1:25" s="6" customFormat="1" ht="12" hidden="1" thickBot="1" x14ac:dyDescent="0.25">
      <c r="A21" s="227" t="str">
        <f>IF(ROW()&lt;=B$3,INDEX(FP!F:F,B$2+ROW()-1)&amp;" - "&amp;INDEX(FP!C:C,B$2+ROW()-1),"")</f>
        <v/>
      </c>
      <c r="B21" s="227"/>
      <c r="C21" s="232" t="str">
        <f>IF(ROW()&lt;=B$3,INDEX(FP!E:E,B$2+ROW()-1),"")</f>
        <v/>
      </c>
      <c r="D21" s="226" t="str">
        <f>IF(ROW()&lt;=B$3,INDEX(FP!F:F,B$2+ROW()-1),"")</f>
        <v/>
      </c>
      <c r="E21" s="226"/>
      <c r="F21" s="226" t="str">
        <f>IF(ROW()&lt;=B$3,INDEX(FP!G:G,B$2+ROW()-1),"")</f>
        <v/>
      </c>
      <c r="G21" s="226"/>
      <c r="H21" s="227" t="str">
        <f>IF(ROW()&lt;=B$3,INDEX(FP!C:C,B$2+ROW()-1),"")</f>
        <v/>
      </c>
      <c r="I21" s="228" t="str">
        <f>IF(ROW()&lt;=B$3,SUMIF(A$107:A$10056,A21,I$107:I$10056),"")</f>
        <v/>
      </c>
      <c r="J21" s="228" t="str">
        <f>IF(ROW()&lt;=B$3,SUMIFS(I$103:I$50056,A$103:A$50056,K21,J$103:J$50056,L21),"")</f>
        <v/>
      </c>
      <c r="K21" s="110" t="str">
        <f t="shared" si="0"/>
        <v/>
      </c>
      <c r="L21" s="101">
        <v>99</v>
      </c>
      <c r="M21" s="104" t="str">
        <f>$A20</f>
        <v/>
      </c>
      <c r="N21" s="105">
        <v>99</v>
      </c>
      <c r="O21" s="88"/>
      <c r="P21" s="88"/>
      <c r="Q21" s="88"/>
      <c r="R21" s="88"/>
      <c r="W21" s="88"/>
      <c r="X21" s="88"/>
      <c r="Y21" s="88"/>
    </row>
    <row r="22" spans="1:25" s="6" customFormat="1" ht="12" hidden="1" thickBot="1" x14ac:dyDescent="0.25">
      <c r="A22" s="227" t="str">
        <f>IF(ROW()&lt;=B$3,INDEX(FP!F:F,B$2+ROW()-1)&amp;" - "&amp;INDEX(FP!C:C,B$2+ROW()-1),"")</f>
        <v/>
      </c>
      <c r="B22" s="227"/>
      <c r="C22" s="232" t="str">
        <f>IF(ROW()&lt;=B$3,INDEX(FP!E:E,B$2+ROW()-1),"")</f>
        <v/>
      </c>
      <c r="D22" s="226" t="str">
        <f>IF(ROW()&lt;=B$3,INDEX(FP!F:F,B$2+ROW()-1),"")</f>
        <v/>
      </c>
      <c r="E22" s="226"/>
      <c r="F22" s="226" t="str">
        <f>IF(ROW()&lt;=B$3,INDEX(FP!G:G,B$2+ROW()-1),"")</f>
        <v/>
      </c>
      <c r="G22" s="226"/>
      <c r="H22" s="227" t="str">
        <f>IF(ROW()&lt;=B$3,INDEX(FP!C:C,B$2+ROW()-1),"")</f>
        <v/>
      </c>
      <c r="I22" s="228" t="str">
        <f>IF(ROW()&lt;=B$3,SUMIF(A$107:A$10056,A22,I$107:I$10056),"")</f>
        <v/>
      </c>
      <c r="J22" s="228" t="str">
        <f>IF(ROW()&lt;=B$3,SUMIFS(I$103:I$50056,A$103:A$50056,K22,J$103:J$50056,L22),"")</f>
        <v/>
      </c>
      <c r="K22" s="110" t="str">
        <f t="shared" si="0"/>
        <v/>
      </c>
      <c r="L22" s="101">
        <v>99</v>
      </c>
      <c r="M22" s="96" t="s">
        <v>236</v>
      </c>
      <c r="N22" s="95" t="s">
        <v>275</v>
      </c>
      <c r="O22" s="88"/>
      <c r="P22" s="88"/>
      <c r="Q22" s="88"/>
      <c r="R22" s="88"/>
      <c r="S22" s="88"/>
      <c r="T22" s="88"/>
      <c r="Y22" s="88"/>
    </row>
    <row r="23" spans="1:25" s="6" customFormat="1" ht="12" hidden="1" thickBot="1" x14ac:dyDescent="0.25">
      <c r="A23" s="227" t="str">
        <f>IF(ROW()&lt;=B$3,INDEX(FP!F:F,B$2+ROW()-1)&amp;" - "&amp;INDEX(FP!C:C,B$2+ROW()-1),"")</f>
        <v/>
      </c>
      <c r="B23" s="227"/>
      <c r="C23" s="232" t="str">
        <f>IF(ROW()&lt;=B$3,INDEX(FP!E:E,B$2+ROW()-1),"")</f>
        <v/>
      </c>
      <c r="D23" s="226" t="str">
        <f>IF(ROW()&lt;=B$3,INDEX(FP!F:F,B$2+ROW()-1),"")</f>
        <v/>
      </c>
      <c r="E23" s="226"/>
      <c r="F23" s="226" t="str">
        <f>IF(ROW()&lt;=B$3,INDEX(FP!G:G,B$2+ROW()-1),"")</f>
        <v/>
      </c>
      <c r="G23" s="226"/>
      <c r="H23" s="227" t="str">
        <f>IF(ROW()&lt;=B$3,INDEX(FP!C:C,B$2+ROW()-1),"")</f>
        <v/>
      </c>
      <c r="I23" s="228" t="str">
        <f>IF(ROW()&lt;=B$3,SUMIF(A$107:A$10056,A23,I$107:I$10056),"")</f>
        <v/>
      </c>
      <c r="J23" s="228" t="str">
        <f>IF(ROW()&lt;=B$3,SUMIFS(I$103:I$50056,A$103:A$50056,K23,J$103:J$50056,L23),"")</f>
        <v/>
      </c>
      <c r="K23" s="110" t="str">
        <f t="shared" si="0"/>
        <v/>
      </c>
      <c r="L23" s="101">
        <v>99</v>
      </c>
      <c r="M23" s="94" t="str">
        <f>$A22</f>
        <v/>
      </c>
      <c r="N23" s="94">
        <v>99</v>
      </c>
      <c r="O23" s="88"/>
      <c r="P23" s="88"/>
      <c r="Q23" s="88"/>
      <c r="R23" s="88"/>
      <c r="S23" s="88"/>
      <c r="T23" s="88"/>
      <c r="Y23" s="88"/>
    </row>
    <row r="24" spans="1:25" s="6" customFormat="1" ht="12" hidden="1" thickBot="1" x14ac:dyDescent="0.25">
      <c r="A24" s="227" t="str">
        <f>IF(ROW()&lt;=B$3,INDEX(FP!F:F,B$2+ROW()-1)&amp;" - "&amp;INDEX(FP!C:C,B$2+ROW()-1),"")</f>
        <v/>
      </c>
      <c r="B24" s="227"/>
      <c r="C24" s="232" t="str">
        <f>IF(ROW()&lt;=B$3,INDEX(FP!E:E,B$2+ROW()-1),"")</f>
        <v/>
      </c>
      <c r="D24" s="226" t="str">
        <f>IF(ROW()&lt;=B$3,INDEX(FP!F:F,B$2+ROW()-1),"")</f>
        <v/>
      </c>
      <c r="E24" s="226"/>
      <c r="F24" s="226" t="str">
        <f>IF(ROW()&lt;=B$3,INDEX(FP!G:G,B$2+ROW()-1),"")</f>
        <v/>
      </c>
      <c r="G24" s="226"/>
      <c r="H24" s="227" t="str">
        <f>IF(ROW()&lt;=B$3,INDEX(FP!C:C,B$2+ROW()-1),"")</f>
        <v/>
      </c>
      <c r="I24" s="228" t="str">
        <f>IF(ROW()&lt;=B$3,SUMIF(A$107:A$10056,A24,I$107:I$10056),"")</f>
        <v/>
      </c>
      <c r="J24" s="228" t="str">
        <f>IF(ROW()&lt;=B$3,SUMIFS(I$103:I$50056,A$103:A$50056,K24,J$103:J$50056,L24),"")</f>
        <v/>
      </c>
      <c r="K24" s="110" t="str">
        <f t="shared" si="0"/>
        <v/>
      </c>
      <c r="L24" s="101">
        <v>99</v>
      </c>
      <c r="M24" s="102" t="s">
        <v>236</v>
      </c>
      <c r="N24" s="103" t="s">
        <v>275</v>
      </c>
      <c r="O24" s="88"/>
      <c r="P24" s="88"/>
      <c r="Q24" s="88"/>
      <c r="R24" s="88"/>
      <c r="W24" s="88"/>
      <c r="X24" s="88"/>
      <c r="Y24" s="88"/>
    </row>
    <row r="25" spans="1:25" s="6" customFormat="1" ht="12" hidden="1" thickBot="1" x14ac:dyDescent="0.25">
      <c r="A25" s="227" t="str">
        <f>IF(ROW()&lt;=B$3,INDEX(FP!F:F,B$2+ROW()-1)&amp;" - "&amp;INDEX(FP!C:C,B$2+ROW()-1),"")</f>
        <v/>
      </c>
      <c r="B25" s="227"/>
      <c r="C25" s="232" t="str">
        <f>IF(ROW()&lt;=B$3,INDEX(FP!E:E,B$2+ROW()-1),"")</f>
        <v/>
      </c>
      <c r="D25" s="226" t="str">
        <f>IF(ROW()&lt;=B$3,INDEX(FP!F:F,B$2+ROW()-1),"")</f>
        <v/>
      </c>
      <c r="E25" s="226"/>
      <c r="F25" s="226" t="str">
        <f>IF(ROW()&lt;=B$3,INDEX(FP!G:G,B$2+ROW()-1),"")</f>
        <v/>
      </c>
      <c r="G25" s="226"/>
      <c r="H25" s="227" t="str">
        <f>IF(ROW()&lt;=B$3,INDEX(FP!C:C,B$2+ROW()-1),"")</f>
        <v/>
      </c>
      <c r="I25" s="228" t="str">
        <f>IF(ROW()&lt;=B$3,SUMIF(A$107:A$10056,A25,I$107:I$10056),"")</f>
        <v/>
      </c>
      <c r="J25" s="228" t="str">
        <f>IF(ROW()&lt;=B$3,SUMIFS(I$103:I$50056,A$103:A$50056,K25,J$103:J$50056,L25),"")</f>
        <v/>
      </c>
      <c r="K25" s="110" t="str">
        <f t="shared" si="0"/>
        <v/>
      </c>
      <c r="L25" s="101">
        <v>99</v>
      </c>
      <c r="M25" s="104" t="str">
        <f>$A24</f>
        <v/>
      </c>
      <c r="N25" s="105">
        <v>99</v>
      </c>
      <c r="O25" s="88"/>
      <c r="P25" s="88"/>
      <c r="U25" s="88"/>
      <c r="V25" s="88"/>
      <c r="W25" s="88"/>
      <c r="X25" s="88"/>
      <c r="Y25" s="88"/>
    </row>
    <row r="26" spans="1:25" s="6" customFormat="1" ht="12" hidden="1" thickBot="1" x14ac:dyDescent="0.25">
      <c r="A26" s="227" t="str">
        <f>IF(ROW()&lt;=B$3,INDEX(FP!F:F,B$2+ROW()-1)&amp;" - "&amp;INDEX(FP!C:C,B$2+ROW()-1),"")</f>
        <v/>
      </c>
      <c r="B26" s="227"/>
      <c r="C26" s="232" t="str">
        <f>IF(ROW()&lt;=B$3,INDEX(FP!E:E,B$2+ROW()-1),"")</f>
        <v/>
      </c>
      <c r="D26" s="226" t="str">
        <f>IF(ROW()&lt;=B$3,INDEX(FP!F:F,B$2+ROW()-1),"")</f>
        <v/>
      </c>
      <c r="E26" s="226"/>
      <c r="F26" s="226" t="str">
        <f>IF(ROW()&lt;=B$3,INDEX(FP!G:G,B$2+ROW()-1),"")</f>
        <v/>
      </c>
      <c r="G26" s="226"/>
      <c r="H26" s="227" t="str">
        <f>IF(ROW()&lt;=B$3,INDEX(FP!C:C,B$2+ROW()-1),"")</f>
        <v/>
      </c>
      <c r="I26" s="228" t="str">
        <f>IF(ROW()&lt;=B$3,SUMIF(A$107:A$10056,A26,I$107:I$10056),"")</f>
        <v/>
      </c>
      <c r="J26" s="228" t="str">
        <f>IF(ROW()&lt;=B$3,SUMIFS(I$103:I$50056,A$103:A$50056,K26,J$103:J$50056,L26),"")</f>
        <v/>
      </c>
      <c r="K26" s="110" t="str">
        <f t="shared" si="0"/>
        <v/>
      </c>
      <c r="L26" s="101">
        <v>99</v>
      </c>
      <c r="M26" s="96" t="s">
        <v>236</v>
      </c>
      <c r="N26" s="95" t="s">
        <v>275</v>
      </c>
      <c r="S26" s="88"/>
      <c r="T26" s="88"/>
      <c r="U26" s="88"/>
      <c r="V26" s="88"/>
      <c r="W26" s="88"/>
      <c r="X26" s="88"/>
      <c r="Y26" s="88"/>
    </row>
    <row r="27" spans="1:25" s="6" customFormat="1" ht="12" hidden="1" thickBot="1" x14ac:dyDescent="0.25">
      <c r="A27" s="227" t="str">
        <f>IF(ROW()&lt;=B$3,INDEX(FP!F:F,B$2+ROW()-1)&amp;" - "&amp;INDEX(FP!C:C,B$2+ROW()-1),"")</f>
        <v/>
      </c>
      <c r="B27" s="227"/>
      <c r="C27" s="232" t="str">
        <f>IF(ROW()&lt;=B$3,INDEX(FP!E:E,B$2+ROW()-1),"")</f>
        <v/>
      </c>
      <c r="D27" s="226" t="str">
        <f>IF(ROW()&lt;=B$3,INDEX(FP!F:F,B$2+ROW()-1),"")</f>
        <v/>
      </c>
      <c r="E27" s="226"/>
      <c r="F27" s="226" t="str">
        <f>IF(ROW()&lt;=B$3,INDEX(FP!G:G,B$2+ROW()-1),"")</f>
        <v/>
      </c>
      <c r="G27" s="226"/>
      <c r="H27" s="227" t="str">
        <f>IF(ROW()&lt;=B$3,INDEX(FP!C:C,B$2+ROW()-1),"")</f>
        <v/>
      </c>
      <c r="I27" s="228" t="str">
        <f>IF(ROW()&lt;=B$3,SUMIF(A$107:A$10056,A27,I$107:I$10056),"")</f>
        <v/>
      </c>
      <c r="J27" s="228" t="str">
        <f>IF(ROW()&lt;=B$3,SUMIFS(I$103:I$50056,A$103:A$50056,K27,J$103:J$50056,L27),"")</f>
        <v/>
      </c>
      <c r="K27" s="110" t="str">
        <f t="shared" si="0"/>
        <v/>
      </c>
      <c r="L27" s="101">
        <v>99</v>
      </c>
      <c r="M27" s="94" t="str">
        <f>$A26</f>
        <v/>
      </c>
      <c r="N27" s="94">
        <v>99</v>
      </c>
      <c r="Q27" s="88"/>
      <c r="R27" s="88"/>
      <c r="S27" s="88"/>
      <c r="T27" s="88"/>
      <c r="U27" s="88"/>
      <c r="V27" s="88"/>
      <c r="W27" s="88"/>
      <c r="X27" s="88"/>
      <c r="Y27" s="88"/>
    </row>
    <row r="28" spans="1:25" s="6" customFormat="1" ht="12" hidden="1" thickBot="1" x14ac:dyDescent="0.25">
      <c r="A28" s="227" t="str">
        <f>IF(ROW()&lt;=B$3,INDEX(FP!F:F,B$2+ROW()-1)&amp;" - "&amp;INDEX(FP!C:C,B$2+ROW()-1),"")</f>
        <v/>
      </c>
      <c r="B28" s="227"/>
      <c r="C28" s="232" t="str">
        <f>IF(ROW()&lt;=B$3,INDEX(FP!E:E,B$2+ROW()-1),"")</f>
        <v/>
      </c>
      <c r="D28" s="226" t="str">
        <f>IF(ROW()&lt;=B$3,INDEX(FP!F:F,B$2+ROW()-1),"")</f>
        <v/>
      </c>
      <c r="E28" s="226"/>
      <c r="F28" s="226" t="str">
        <f>IF(ROW()&lt;=B$3,INDEX(FP!G:G,B$2+ROW()-1),"")</f>
        <v/>
      </c>
      <c r="G28" s="226"/>
      <c r="H28" s="227" t="str">
        <f>IF(ROW()&lt;=B$3,INDEX(FP!C:C,B$2+ROW()-1),"")</f>
        <v/>
      </c>
      <c r="I28" s="228" t="str">
        <f>IF(ROW()&lt;=B$3,SUMIF(A$107:A$10056,A28,I$107:I$10056),"")</f>
        <v/>
      </c>
      <c r="J28" s="228" t="str">
        <f>IF(ROW()&lt;=B$3,SUMIFS(I$103:I$50056,A$103:A$50056,K28,J$103:J$50056,L28),"")</f>
        <v/>
      </c>
      <c r="K28" s="110" t="str">
        <f t="shared" si="0"/>
        <v/>
      </c>
      <c r="L28" s="101">
        <v>99</v>
      </c>
      <c r="M28" s="102" t="s">
        <v>236</v>
      </c>
      <c r="N28" s="103" t="s">
        <v>275</v>
      </c>
      <c r="O28" s="88"/>
      <c r="P28" s="88"/>
      <c r="Q28" s="88"/>
      <c r="R28" s="88"/>
      <c r="S28" s="88"/>
      <c r="T28" s="88"/>
      <c r="U28" s="88"/>
      <c r="V28" s="88"/>
      <c r="W28" s="88"/>
      <c r="X28" s="88"/>
      <c r="Y28" s="88"/>
    </row>
    <row r="29" spans="1:25" s="6" customFormat="1" ht="12" hidden="1" thickBot="1" x14ac:dyDescent="0.25">
      <c r="A29" s="227" t="str">
        <f>IF(ROW()&lt;=B$3,INDEX(FP!F:F,B$2+ROW()-1)&amp;" - "&amp;INDEX(FP!C:C,B$2+ROW()-1),"")</f>
        <v/>
      </c>
      <c r="B29" s="227"/>
      <c r="C29" s="232" t="str">
        <f>IF(ROW()&lt;=B$3,INDEX(FP!E:E,B$2+ROW()-1),"")</f>
        <v/>
      </c>
      <c r="D29" s="226" t="str">
        <f>IF(ROW()&lt;=B$3,INDEX(FP!F:F,B$2+ROW()-1),"")</f>
        <v/>
      </c>
      <c r="E29" s="226"/>
      <c r="F29" s="226" t="str">
        <f>IF(ROW()&lt;=B$3,INDEX(FP!G:G,B$2+ROW()-1),"")</f>
        <v/>
      </c>
      <c r="G29" s="226"/>
      <c r="H29" s="227" t="str">
        <f>IF(ROW()&lt;=B$3,INDEX(FP!C:C,B$2+ROW()-1),"")</f>
        <v/>
      </c>
      <c r="I29" s="228" t="str">
        <f>IF(ROW()&lt;=B$3,SUMIF(A$107:A$10056,A29,I$107:I$10056),"")</f>
        <v/>
      </c>
      <c r="J29" s="228" t="str">
        <f>IF(ROW()&lt;=B$3,SUMIFS(I$103:I$50056,A$103:A$50056,K29,J$103:J$50056,L29),"")</f>
        <v/>
      </c>
      <c r="K29" s="110" t="str">
        <f t="shared" si="0"/>
        <v/>
      </c>
      <c r="L29" s="101">
        <v>99</v>
      </c>
      <c r="M29" s="104" t="str">
        <f>$A28</f>
        <v/>
      </c>
      <c r="N29" s="105">
        <v>99</v>
      </c>
      <c r="O29" s="88"/>
      <c r="P29" s="88"/>
      <c r="Q29" s="88"/>
      <c r="R29" s="88"/>
      <c r="S29" s="88"/>
      <c r="T29" s="88"/>
      <c r="U29" s="88"/>
      <c r="V29" s="88"/>
      <c r="W29" s="88"/>
      <c r="X29" s="88"/>
      <c r="Y29" s="88"/>
    </row>
    <row r="30" spans="1:25" s="6" customFormat="1" ht="12" hidden="1" thickBot="1" x14ac:dyDescent="0.25">
      <c r="A30" s="227" t="str">
        <f>IF(ROW()&lt;=B$3,INDEX(FP!F:F,B$2+ROW()-1)&amp;" - "&amp;INDEX(FP!C:C,B$2+ROW()-1),"")</f>
        <v/>
      </c>
      <c r="B30" s="227"/>
      <c r="C30" s="232" t="str">
        <f>IF(ROW()&lt;=B$3,INDEX(FP!E:E,B$2+ROW()-1),"")</f>
        <v/>
      </c>
      <c r="D30" s="226" t="str">
        <f>IF(ROW()&lt;=B$3,INDEX(FP!F:F,B$2+ROW()-1),"")</f>
        <v/>
      </c>
      <c r="E30" s="226"/>
      <c r="F30" s="226" t="str">
        <f>IF(ROW()&lt;=B$3,INDEX(FP!G:G,B$2+ROW()-1),"")</f>
        <v/>
      </c>
      <c r="G30" s="226"/>
      <c r="H30" s="227" t="str">
        <f>IF(ROW()&lt;=B$3,INDEX(FP!C:C,B$2+ROW()-1),"")</f>
        <v/>
      </c>
      <c r="I30" s="228" t="str">
        <f>IF(ROW()&lt;=B$3,SUMIF(A$107:A$10056,A30,I$107:I$10056),"")</f>
        <v/>
      </c>
      <c r="J30" s="228" t="str">
        <f>IF(ROW()&lt;=B$3,SUMIFS(I$103:I$50056,A$103:A$50056,K30,J$103:J$50056,L30),"")</f>
        <v/>
      </c>
      <c r="K30" s="110" t="str">
        <f t="shared" si="0"/>
        <v/>
      </c>
      <c r="L30" s="101">
        <v>99</v>
      </c>
      <c r="M30" s="96" t="s">
        <v>236</v>
      </c>
      <c r="N30" s="95" t="s">
        <v>275</v>
      </c>
      <c r="Q30" s="88"/>
      <c r="R30" s="88"/>
      <c r="S30" s="88"/>
      <c r="T30" s="88"/>
      <c r="U30" s="88"/>
      <c r="V30" s="88"/>
      <c r="W30" s="88"/>
      <c r="X30" s="88"/>
      <c r="Y30" s="88"/>
    </row>
    <row r="31" spans="1:25" s="6" customFormat="1" ht="12" hidden="1" thickBot="1" x14ac:dyDescent="0.25">
      <c r="A31" s="227" t="str">
        <f>IF(ROW()&lt;=B$3,INDEX(FP!F:F,B$2+ROW()-1)&amp;" - "&amp;INDEX(FP!C:C,B$2+ROW()-1),"")</f>
        <v/>
      </c>
      <c r="B31" s="227"/>
      <c r="C31" s="232" t="str">
        <f>IF(ROW()&lt;=B$3,INDEX(FP!E:E,B$2+ROW()-1),"")</f>
        <v/>
      </c>
      <c r="D31" s="226" t="str">
        <f>IF(ROW()&lt;=B$3,INDEX(FP!F:F,B$2+ROW()-1),"")</f>
        <v/>
      </c>
      <c r="E31" s="226"/>
      <c r="F31" s="226" t="str">
        <f>IF(ROW()&lt;=B$3,INDEX(FP!G:G,B$2+ROW()-1),"")</f>
        <v/>
      </c>
      <c r="G31" s="226"/>
      <c r="H31" s="227" t="str">
        <f>IF(ROW()&lt;=B$3,INDEX(FP!C:C,B$2+ROW()-1),"")</f>
        <v/>
      </c>
      <c r="I31" s="228" t="str">
        <f>IF(ROW()&lt;=B$3,SUMIF(A$107:A$10056,A31,I$107:I$10056),"")</f>
        <v/>
      </c>
      <c r="J31" s="228" t="str">
        <f>IF(ROW()&lt;=B$3,SUMIFS(I$103:I$50056,A$103:A$50056,K31,J$103:J$50056,L31),"")</f>
        <v/>
      </c>
      <c r="K31" s="110" t="str">
        <f t="shared" si="0"/>
        <v/>
      </c>
      <c r="L31" s="101">
        <v>99</v>
      </c>
      <c r="M31" s="94" t="str">
        <f>$A30</f>
        <v/>
      </c>
      <c r="N31" s="94">
        <v>99</v>
      </c>
      <c r="S31" s="88"/>
      <c r="T31" s="88"/>
      <c r="U31" s="88"/>
      <c r="V31" s="88"/>
      <c r="W31" s="88"/>
      <c r="X31" s="88"/>
      <c r="Y31" s="88"/>
    </row>
    <row r="32" spans="1:25" s="6" customFormat="1" ht="12" hidden="1" thickBot="1" x14ac:dyDescent="0.25">
      <c r="A32" s="227" t="str">
        <f>IF(ROW()&lt;=B$3,INDEX(FP!F:F,B$2+ROW()-1)&amp;" - "&amp;INDEX(FP!C:C,B$2+ROW()-1),"")</f>
        <v/>
      </c>
      <c r="B32" s="227"/>
      <c r="C32" s="232" t="str">
        <f>IF(ROW()&lt;=B$3,INDEX(FP!E:E,B$2+ROW()-1),"")</f>
        <v/>
      </c>
      <c r="D32" s="226" t="str">
        <f>IF(ROW()&lt;=B$3,INDEX(FP!F:F,B$2+ROW()-1),"")</f>
        <v/>
      </c>
      <c r="E32" s="226"/>
      <c r="F32" s="226" t="str">
        <f>IF(ROW()&lt;=B$3,INDEX(FP!G:G,B$2+ROW()-1),"")</f>
        <v/>
      </c>
      <c r="G32" s="226"/>
      <c r="H32" s="227" t="str">
        <f>IF(ROW()&lt;=B$3,INDEX(FP!C:C,B$2+ROW()-1),"")</f>
        <v/>
      </c>
      <c r="I32" s="228" t="str">
        <f>IF(ROW()&lt;=B$3,SUMIF(A$107:A$10056,A32,I$107:I$10056),"")</f>
        <v/>
      </c>
      <c r="J32" s="228" t="str">
        <f>IF(ROW()&lt;=B$3,SUMIFS(I$103:I$50056,A$103:A$50056,K32,J$103:J$50056,L32),"")</f>
        <v/>
      </c>
      <c r="K32" s="110" t="str">
        <f t="shared" si="0"/>
        <v/>
      </c>
      <c r="L32" s="101">
        <v>99</v>
      </c>
      <c r="M32" s="102" t="s">
        <v>236</v>
      </c>
      <c r="N32" s="103" t="s">
        <v>275</v>
      </c>
      <c r="O32" s="88"/>
      <c r="P32" s="88"/>
      <c r="U32" s="88"/>
      <c r="V32" s="88"/>
      <c r="W32" s="88"/>
      <c r="X32" s="88"/>
      <c r="Y32" s="88"/>
    </row>
    <row r="33" spans="1:25" s="6" customFormat="1" ht="12" hidden="1" thickBot="1" x14ac:dyDescent="0.25">
      <c r="A33" s="227" t="str">
        <f>IF(ROW()&lt;=B$3,INDEX(FP!F:F,B$2+ROW()-1)&amp;" - "&amp;INDEX(FP!C:C,B$2+ROW()-1),"")</f>
        <v/>
      </c>
      <c r="B33" s="227"/>
      <c r="C33" s="232" t="str">
        <f>IF(ROW()&lt;=B$3,INDEX(FP!E:E,B$2+ROW()-1),"")</f>
        <v/>
      </c>
      <c r="D33" s="226" t="str">
        <f>IF(ROW()&lt;=B$3,INDEX(FP!F:F,B$2+ROW()-1),"")</f>
        <v/>
      </c>
      <c r="E33" s="226"/>
      <c r="F33" s="226" t="str">
        <f>IF(ROW()&lt;=B$3,INDEX(FP!G:G,B$2+ROW()-1),"")</f>
        <v/>
      </c>
      <c r="G33" s="226"/>
      <c r="H33" s="227" t="str">
        <f>IF(ROW()&lt;=B$3,INDEX(FP!C:C,B$2+ROW()-1),"")</f>
        <v/>
      </c>
      <c r="I33" s="228" t="str">
        <f>IF(ROW()&lt;=B$3,SUMIF(A$107:A$10056,A33,I$107:I$10056),"")</f>
        <v/>
      </c>
      <c r="J33" s="228" t="str">
        <f>IF(ROW()&lt;=B$3,SUMIFS(I$103:I$50056,A$103:A$50056,K33,J$103:J$50056,L33),"")</f>
        <v/>
      </c>
      <c r="K33" s="110" t="str">
        <f t="shared" si="0"/>
        <v/>
      </c>
      <c r="L33" s="101">
        <v>99</v>
      </c>
      <c r="M33" s="104" t="str">
        <f>$A32</f>
        <v/>
      </c>
      <c r="N33" s="105">
        <v>99</v>
      </c>
      <c r="O33" s="88"/>
      <c r="P33" s="88"/>
      <c r="Q33" s="88"/>
      <c r="R33" s="88"/>
      <c r="W33" s="88"/>
      <c r="X33" s="88"/>
      <c r="Y33" s="88"/>
    </row>
    <row r="34" spans="1:25" s="6" customFormat="1" ht="12" hidden="1" thickBot="1" x14ac:dyDescent="0.25">
      <c r="A34" s="227" t="str">
        <f>IF(ROW()&lt;=B$3,INDEX(FP!F:F,B$2+ROW()-1)&amp;" - "&amp;INDEX(FP!C:C,B$2+ROW()-1),"")</f>
        <v/>
      </c>
      <c r="B34" s="227"/>
      <c r="C34" s="232" t="str">
        <f>IF(ROW()&lt;=B$3,INDEX(FP!E:E,B$2+ROW()-1),"")</f>
        <v/>
      </c>
      <c r="D34" s="226" t="str">
        <f>IF(ROW()&lt;=B$3,INDEX(FP!F:F,B$2+ROW()-1),"")</f>
        <v/>
      </c>
      <c r="E34" s="226"/>
      <c r="F34" s="226" t="str">
        <f>IF(ROW()&lt;=B$3,INDEX(FP!G:G,B$2+ROW()-1),"")</f>
        <v/>
      </c>
      <c r="G34" s="226"/>
      <c r="H34" s="227" t="str">
        <f>IF(ROW()&lt;=B$3,INDEX(FP!C:C,B$2+ROW()-1),"")</f>
        <v/>
      </c>
      <c r="I34" s="228" t="str">
        <f>IF(ROW()&lt;=B$3,SUMIF(A$107:A$10056,A34,I$107:I$10056),"")</f>
        <v/>
      </c>
      <c r="J34" s="228" t="str">
        <f>IF(ROW()&lt;=B$3,SUMIFS(I$103:I$50056,A$103:A$50056,K34,J$103:J$50056,L34),"")</f>
        <v/>
      </c>
      <c r="K34" s="110" t="str">
        <f t="shared" si="0"/>
        <v/>
      </c>
      <c r="L34" s="101">
        <v>99</v>
      </c>
      <c r="M34" s="96" t="s">
        <v>236</v>
      </c>
      <c r="N34" s="95" t="s">
        <v>275</v>
      </c>
      <c r="O34" s="88"/>
      <c r="P34" s="88"/>
      <c r="Q34" s="88"/>
      <c r="R34" s="88"/>
      <c r="S34" s="88"/>
      <c r="T34" s="88"/>
      <c r="Y34" s="88"/>
    </row>
    <row r="35" spans="1:25" s="6" customFormat="1" ht="12" hidden="1" thickBot="1" x14ac:dyDescent="0.25">
      <c r="A35" s="227" t="str">
        <f>IF(ROW()&lt;=B$3,INDEX(FP!F:F,B$2+ROW()-1)&amp;" - "&amp;INDEX(FP!C:C,B$2+ROW()-1),"")</f>
        <v/>
      </c>
      <c r="B35" s="227"/>
      <c r="C35" s="232" t="str">
        <f>IF(ROW()&lt;=B$3,INDEX(FP!E:E,B$2+ROW()-1),"")</f>
        <v/>
      </c>
      <c r="D35" s="226" t="str">
        <f>IF(ROW()&lt;=B$3,INDEX(FP!F:F,B$2+ROW()-1),"")</f>
        <v/>
      </c>
      <c r="E35" s="226"/>
      <c r="F35" s="226" t="str">
        <f>IF(ROW()&lt;=B$3,INDEX(FP!G:G,B$2+ROW()-1),"")</f>
        <v/>
      </c>
      <c r="G35" s="226"/>
      <c r="H35" s="227" t="str">
        <f>IF(ROW()&lt;=B$3,INDEX(FP!C:C,B$2+ROW()-1),"")</f>
        <v/>
      </c>
      <c r="I35" s="228" t="str">
        <f>IF(ROW()&lt;=B$3,SUMIF(A$107:A$10056,A35,I$107:I$10056),"")</f>
        <v/>
      </c>
      <c r="J35" s="228" t="str">
        <f>IF(ROW()&lt;=B$3,SUMIFS(I$103:I$50056,A$103:A$50056,K35,J$103:J$50056,L35),"")</f>
        <v/>
      </c>
      <c r="K35" s="110" t="str">
        <f t="shared" si="0"/>
        <v/>
      </c>
      <c r="L35" s="101">
        <v>99</v>
      </c>
      <c r="M35" s="94" t="str">
        <f>$A34</f>
        <v/>
      </c>
      <c r="N35" s="94">
        <v>99</v>
      </c>
      <c r="O35" s="88"/>
      <c r="P35" s="88"/>
      <c r="Q35" s="88"/>
      <c r="R35" s="88"/>
      <c r="S35" s="88"/>
      <c r="T35" s="88"/>
      <c r="Y35" s="88"/>
    </row>
    <row r="36" spans="1:25" s="6" customFormat="1" ht="12" hidden="1" thickBot="1" x14ac:dyDescent="0.25">
      <c r="A36" s="227" t="str">
        <f>IF(ROW()&lt;=B$3,INDEX(FP!F:F,B$2+ROW()-1)&amp;" - "&amp;INDEX(FP!C:C,B$2+ROW()-1),"")</f>
        <v/>
      </c>
      <c r="B36" s="227"/>
      <c r="C36" s="232" t="str">
        <f>IF(ROW()&lt;=B$3,INDEX(FP!E:E,B$2+ROW()-1),"")</f>
        <v/>
      </c>
      <c r="D36" s="226" t="str">
        <f>IF(ROW()&lt;=B$3,INDEX(FP!F:F,B$2+ROW()-1),"")</f>
        <v/>
      </c>
      <c r="E36" s="226"/>
      <c r="F36" s="226" t="str">
        <f>IF(ROW()&lt;=B$3,INDEX(FP!G:G,B$2+ROW()-1),"")</f>
        <v/>
      </c>
      <c r="G36" s="226"/>
      <c r="H36" s="227" t="str">
        <f>IF(ROW()&lt;=B$3,INDEX(FP!C:C,B$2+ROW()-1),"")</f>
        <v/>
      </c>
      <c r="I36" s="228" t="str">
        <f>IF(ROW()&lt;=B$3,SUMIF(A$107:A$10056,A36,I$107:I$10056),"")</f>
        <v/>
      </c>
      <c r="J36" s="228" t="str">
        <f>IF(ROW()&lt;=B$3,SUMIFS(I$103:I$50056,A$103:A$50056,K36,J$103:J$50056,L36),"")</f>
        <v/>
      </c>
      <c r="K36" s="110" t="str">
        <f t="shared" si="0"/>
        <v/>
      </c>
      <c r="L36" s="101">
        <v>99</v>
      </c>
      <c r="M36" s="102" t="s">
        <v>236</v>
      </c>
      <c r="N36" s="103" t="s">
        <v>275</v>
      </c>
      <c r="O36" s="88"/>
      <c r="P36" s="88"/>
      <c r="Q36" s="88"/>
      <c r="R36" s="88"/>
      <c r="W36" s="88"/>
      <c r="X36" s="88"/>
      <c r="Y36" s="88"/>
    </row>
    <row r="37" spans="1:25" s="6" customFormat="1" ht="12" hidden="1" thickBot="1" x14ac:dyDescent="0.25">
      <c r="A37" s="227" t="str">
        <f>IF(ROW()&lt;=B$3,INDEX(FP!F:F,B$2+ROW()-1)&amp;" - "&amp;INDEX(FP!C:C,B$2+ROW()-1),"")</f>
        <v/>
      </c>
      <c r="B37" s="227"/>
      <c r="C37" s="232" t="str">
        <f>IF(ROW()&lt;=B$3,INDEX(FP!E:E,B$2+ROW()-1),"")</f>
        <v/>
      </c>
      <c r="D37" s="226" t="str">
        <f>IF(ROW()&lt;=B$3,INDEX(FP!F:F,B$2+ROW()-1),"")</f>
        <v/>
      </c>
      <c r="E37" s="226"/>
      <c r="F37" s="226" t="str">
        <f>IF(ROW()&lt;=B$3,INDEX(FP!G:G,B$2+ROW()-1),"")</f>
        <v/>
      </c>
      <c r="G37" s="226"/>
      <c r="H37" s="227" t="str">
        <f>IF(ROW()&lt;=B$3,INDEX(FP!C:C,B$2+ROW()-1),"")</f>
        <v/>
      </c>
      <c r="I37" s="228" t="str">
        <f>IF(ROW()&lt;=B$3,SUMIF(A$107:A$10056,A37,I$107:I$10056),"")</f>
        <v/>
      </c>
      <c r="J37" s="228" t="str">
        <f>IF(ROW()&lt;=B$3,SUMIFS(I$103:I$50056,A$103:A$50056,K37,J$103:J$50056,L37),"")</f>
        <v/>
      </c>
      <c r="K37" s="110" t="str">
        <f t="shared" si="0"/>
        <v/>
      </c>
      <c r="L37" s="101">
        <v>99</v>
      </c>
      <c r="M37" s="104" t="str">
        <f>$A36</f>
        <v/>
      </c>
      <c r="N37" s="105">
        <v>99</v>
      </c>
      <c r="O37" s="88"/>
      <c r="P37" s="88"/>
      <c r="U37" s="88"/>
      <c r="V37" s="88"/>
      <c r="W37" s="88"/>
      <c r="X37" s="88"/>
      <c r="Y37" s="88"/>
    </row>
    <row r="38" spans="1:25" s="6" customFormat="1" ht="12" hidden="1" thickBot="1" x14ac:dyDescent="0.25">
      <c r="A38" s="227" t="str">
        <f>IF(ROW()&lt;=B$3,INDEX(FP!F:F,B$2+ROW()-1)&amp;" - "&amp;INDEX(FP!C:C,B$2+ROW()-1),"")</f>
        <v/>
      </c>
      <c r="B38" s="227"/>
      <c r="C38" s="232" t="str">
        <f>IF(ROW()&lt;=B$3,INDEX(FP!E:E,B$2+ROW()-1),"")</f>
        <v/>
      </c>
      <c r="D38" s="226" t="str">
        <f>IF(ROW()&lt;=B$3,INDEX(FP!F:F,B$2+ROW()-1),"")</f>
        <v/>
      </c>
      <c r="E38" s="226"/>
      <c r="F38" s="226" t="str">
        <f>IF(ROW()&lt;=B$3,INDEX(FP!G:G,B$2+ROW()-1),"")</f>
        <v/>
      </c>
      <c r="G38" s="226"/>
      <c r="H38" s="227" t="str">
        <f>IF(ROW()&lt;=B$3,INDEX(FP!C:C,B$2+ROW()-1),"")</f>
        <v/>
      </c>
      <c r="I38" s="228" t="str">
        <f>IF(ROW()&lt;=B$3,SUMIF(A$107:A$10056,A38,I$107:I$10056),"")</f>
        <v/>
      </c>
      <c r="J38" s="228" t="str">
        <f>IF(ROW()&lt;=B$3,SUMIFS(I$103:I$50056,A$103:A$50056,K38,J$103:J$50056,L38),"")</f>
        <v/>
      </c>
      <c r="K38" s="110" t="str">
        <f t="shared" si="0"/>
        <v/>
      </c>
      <c r="L38" s="101">
        <v>99</v>
      </c>
      <c r="M38" s="96" t="s">
        <v>236</v>
      </c>
      <c r="N38" s="95" t="s">
        <v>275</v>
      </c>
      <c r="S38" s="88"/>
      <c r="T38" s="88"/>
      <c r="U38" s="88"/>
      <c r="V38" s="88"/>
      <c r="W38" s="88"/>
      <c r="X38" s="88"/>
      <c r="Y38" s="88"/>
    </row>
    <row r="39" spans="1:25" s="6" customFormat="1" ht="12" hidden="1" thickBot="1" x14ac:dyDescent="0.25">
      <c r="A39" s="227" t="str">
        <f>IF(ROW()&lt;=B$3,INDEX(FP!F:F,B$2+ROW()-1)&amp;" - "&amp;INDEX(FP!C:C,B$2+ROW()-1),"")</f>
        <v/>
      </c>
      <c r="B39" s="227"/>
      <c r="C39" s="232" t="str">
        <f>IF(ROW()&lt;=B$3,INDEX(FP!E:E,B$2+ROW()-1),"")</f>
        <v/>
      </c>
      <c r="D39" s="226" t="str">
        <f>IF(ROW()&lt;=B$3,INDEX(FP!F:F,B$2+ROW()-1),"")</f>
        <v/>
      </c>
      <c r="E39" s="226"/>
      <c r="F39" s="226" t="str">
        <f>IF(ROW()&lt;=B$3,INDEX(FP!G:G,B$2+ROW()-1),"")</f>
        <v/>
      </c>
      <c r="G39" s="226"/>
      <c r="H39" s="227" t="str">
        <f>IF(ROW()&lt;=B$3,INDEX(FP!C:C,B$2+ROW()-1),"")</f>
        <v/>
      </c>
      <c r="I39" s="228" t="str">
        <f>IF(ROW()&lt;=B$3,SUMIF(A$107:A$10056,A39,I$107:I$10056),"")</f>
        <v/>
      </c>
      <c r="J39" s="228" t="str">
        <f>IF(ROW()&lt;=B$3,SUMIFS(I$103:I$50056,A$103:A$50056,K39,J$103:J$50056,L39),"")</f>
        <v/>
      </c>
      <c r="K39" s="110" t="str">
        <f t="shared" si="0"/>
        <v/>
      </c>
      <c r="L39" s="101">
        <v>99</v>
      </c>
      <c r="M39" s="94" t="str">
        <f>$A38</f>
        <v/>
      </c>
      <c r="N39" s="94">
        <v>99</v>
      </c>
      <c r="Q39" s="88"/>
      <c r="R39" s="88"/>
      <c r="S39" s="88"/>
      <c r="T39" s="88"/>
      <c r="U39" s="88"/>
      <c r="V39" s="88"/>
      <c r="W39" s="88"/>
      <c r="X39" s="88"/>
      <c r="Y39" s="88"/>
    </row>
    <row r="40" spans="1:25" s="6" customFormat="1" ht="12" hidden="1" thickBot="1" x14ac:dyDescent="0.25">
      <c r="A40" s="227" t="str">
        <f>IF(ROW()&lt;=B$3,INDEX(FP!F:F,B$2+ROW()-1)&amp;" - "&amp;INDEX(FP!C:C,B$2+ROW()-1),"")</f>
        <v/>
      </c>
      <c r="B40" s="227"/>
      <c r="C40" s="232" t="str">
        <f>IF(ROW()&lt;=B$3,INDEX(FP!E:E,B$2+ROW()-1),"")</f>
        <v/>
      </c>
      <c r="D40" s="226" t="str">
        <f>IF(ROW()&lt;=B$3,INDEX(FP!F:F,B$2+ROW()-1),"")</f>
        <v/>
      </c>
      <c r="E40" s="226"/>
      <c r="F40" s="226" t="str">
        <f>IF(ROW()&lt;=B$3,INDEX(FP!G:G,B$2+ROW()-1),"")</f>
        <v/>
      </c>
      <c r="G40" s="226"/>
      <c r="H40" s="227" t="str">
        <f>IF(ROW()&lt;=B$3,INDEX(FP!C:C,B$2+ROW()-1),"")</f>
        <v/>
      </c>
      <c r="I40" s="228" t="str">
        <f>IF(ROW()&lt;=B$3,SUMIF(A$107:A$10056,A40,I$107:I$10056),"")</f>
        <v/>
      </c>
      <c r="J40" s="228" t="str">
        <f>IF(ROW()&lt;=B$3,SUMIFS(I$103:I$50056,A$103:A$50056,K40,J$103:J$50056,L40),"")</f>
        <v/>
      </c>
      <c r="K40" s="110" t="str">
        <f t="shared" si="0"/>
        <v/>
      </c>
      <c r="L40" s="101">
        <v>99</v>
      </c>
      <c r="M40" s="102" t="s">
        <v>236</v>
      </c>
      <c r="N40" s="103" t="s">
        <v>275</v>
      </c>
      <c r="O40" s="88"/>
      <c r="P40" s="88"/>
      <c r="Q40" s="88"/>
      <c r="R40" s="88"/>
      <c r="S40" s="88"/>
      <c r="T40" s="88"/>
      <c r="U40" s="88"/>
      <c r="V40" s="88"/>
      <c r="W40" s="88"/>
      <c r="X40" s="88"/>
      <c r="Y40" s="88"/>
    </row>
    <row r="41" spans="1:25" s="6" customFormat="1" ht="12" hidden="1" thickBot="1" x14ac:dyDescent="0.25">
      <c r="A41" s="227" t="str">
        <f>IF(ROW()&lt;=B$3,INDEX(FP!F:F,B$2+ROW()-1)&amp;" - "&amp;INDEX(FP!C:C,B$2+ROW()-1),"")</f>
        <v/>
      </c>
      <c r="B41" s="227"/>
      <c r="C41" s="232" t="str">
        <f>IF(ROW()&lt;=B$3,INDEX(FP!E:E,B$2+ROW()-1),"")</f>
        <v/>
      </c>
      <c r="D41" s="226" t="str">
        <f>IF(ROW()&lt;=B$3,INDEX(FP!F:F,B$2+ROW()-1),"")</f>
        <v/>
      </c>
      <c r="E41" s="226"/>
      <c r="F41" s="226" t="str">
        <f>IF(ROW()&lt;=B$3,INDEX(FP!G:G,B$2+ROW()-1),"")</f>
        <v/>
      </c>
      <c r="G41" s="226"/>
      <c r="H41" s="227" t="str">
        <f>IF(ROW()&lt;=B$3,INDEX(FP!C:C,B$2+ROW()-1),"")</f>
        <v/>
      </c>
      <c r="I41" s="228" t="str">
        <f>IF(ROW()&lt;=B$3,SUMIF(A$107:A$10056,A41,I$107:I$10056),"")</f>
        <v/>
      </c>
      <c r="J41" s="228" t="str">
        <f>IF(ROW()&lt;=B$3,SUMIFS(I$103:I$50056,A$103:A$50056,K41,J$103:J$50056,L41),"")</f>
        <v/>
      </c>
      <c r="K41" s="110" t="str">
        <f t="shared" si="0"/>
        <v/>
      </c>
      <c r="L41" s="101">
        <v>99</v>
      </c>
      <c r="M41" s="104" t="str">
        <f>$A40</f>
        <v/>
      </c>
      <c r="N41" s="105">
        <v>99</v>
      </c>
      <c r="O41" s="88"/>
      <c r="P41" s="88"/>
      <c r="Q41" s="88"/>
      <c r="R41" s="88"/>
      <c r="S41" s="88"/>
      <c r="T41" s="88"/>
      <c r="U41" s="88"/>
      <c r="V41" s="88"/>
      <c r="W41" s="88"/>
      <c r="X41" s="88"/>
      <c r="Y41" s="88"/>
    </row>
    <row r="42" spans="1:25" s="6" customFormat="1" ht="12" hidden="1" thickBot="1" x14ac:dyDescent="0.25">
      <c r="A42" s="227" t="str">
        <f>IF(ROW()&lt;=B$3,INDEX(FP!F:F,B$2+ROW()-1)&amp;" - "&amp;INDEX(FP!C:C,B$2+ROW()-1),"")</f>
        <v/>
      </c>
      <c r="B42" s="227"/>
      <c r="C42" s="232" t="str">
        <f>IF(ROW()&lt;=B$3,INDEX(FP!E:E,B$2+ROW()-1),"")</f>
        <v/>
      </c>
      <c r="D42" s="226" t="str">
        <f>IF(ROW()&lt;=B$3,INDEX(FP!F:F,B$2+ROW()-1),"")</f>
        <v/>
      </c>
      <c r="E42" s="226"/>
      <c r="F42" s="226" t="str">
        <f>IF(ROW()&lt;=B$3,INDEX(FP!G:G,B$2+ROW()-1),"")</f>
        <v/>
      </c>
      <c r="G42" s="226"/>
      <c r="H42" s="227" t="str">
        <f>IF(ROW()&lt;=B$3,INDEX(FP!C:C,B$2+ROW()-1),"")</f>
        <v/>
      </c>
      <c r="I42" s="228" t="str">
        <f>IF(ROW()&lt;=B$3,SUMIF(A$107:A$10056,A42,I$107:I$10056),"")</f>
        <v/>
      </c>
      <c r="J42" s="228" t="str">
        <f>IF(ROW()&lt;=B$3,SUMIFS(I$103:I$50056,A$103:A$50056,K42,J$103:J$50056,L42),"")</f>
        <v/>
      </c>
      <c r="K42" s="110" t="str">
        <f t="shared" si="0"/>
        <v/>
      </c>
      <c r="L42" s="101">
        <v>99</v>
      </c>
      <c r="M42" s="96" t="s">
        <v>236</v>
      </c>
      <c r="N42" s="95" t="s">
        <v>275</v>
      </c>
      <c r="Q42" s="88"/>
      <c r="R42" s="88"/>
      <c r="S42" s="88"/>
      <c r="T42" s="88"/>
      <c r="U42" s="88"/>
      <c r="V42" s="88"/>
      <c r="W42" s="88"/>
      <c r="X42" s="88"/>
      <c r="Y42" s="88"/>
    </row>
    <row r="43" spans="1:25" s="6" customFormat="1" ht="12" hidden="1" thickBot="1" x14ac:dyDescent="0.25">
      <c r="A43" s="227" t="str">
        <f>IF(ROW()&lt;=B$3,INDEX(FP!F:F,B$2+ROW()-1)&amp;" - "&amp;INDEX(FP!C:C,B$2+ROW()-1),"")</f>
        <v/>
      </c>
      <c r="B43" s="227"/>
      <c r="C43" s="232" t="str">
        <f>IF(ROW()&lt;=B$3,INDEX(FP!E:E,B$2+ROW()-1),"")</f>
        <v/>
      </c>
      <c r="D43" s="226" t="str">
        <f>IF(ROW()&lt;=B$3,INDEX(FP!F:F,B$2+ROW()-1),"")</f>
        <v/>
      </c>
      <c r="E43" s="226"/>
      <c r="F43" s="226" t="str">
        <f>IF(ROW()&lt;=B$3,INDEX(FP!G:G,B$2+ROW()-1),"")</f>
        <v/>
      </c>
      <c r="G43" s="226"/>
      <c r="H43" s="227" t="str">
        <f>IF(ROW()&lt;=B$3,INDEX(FP!C:C,B$2+ROW()-1),"")</f>
        <v/>
      </c>
      <c r="I43" s="228" t="str">
        <f>IF(ROW()&lt;=B$3,SUMIF(A$107:A$10056,A43,I$107:I$10056),"")</f>
        <v/>
      </c>
      <c r="J43" s="228" t="str">
        <f>IF(ROW()&lt;=B$3,SUMIFS(I$103:I$50056,A$103:A$50056,K43,J$103:J$50056,L43),"")</f>
        <v/>
      </c>
      <c r="K43" s="110" t="str">
        <f t="shared" si="0"/>
        <v/>
      </c>
      <c r="L43" s="101">
        <v>99</v>
      </c>
      <c r="M43" s="94" t="str">
        <f>$A42</f>
        <v/>
      </c>
      <c r="N43" s="94">
        <v>99</v>
      </c>
      <c r="S43" s="88"/>
      <c r="T43" s="88"/>
      <c r="U43" s="88"/>
      <c r="V43" s="88"/>
      <c r="W43" s="88"/>
      <c r="X43" s="88"/>
      <c r="Y43" s="88"/>
    </row>
    <row r="44" spans="1:25" s="6" customFormat="1" ht="12" hidden="1" thickBot="1" x14ac:dyDescent="0.25">
      <c r="A44" s="227" t="str">
        <f>IF(ROW()&lt;=B$3,INDEX(FP!F:F,B$2+ROW()-1)&amp;" - "&amp;INDEX(FP!C:C,B$2+ROW()-1),"")</f>
        <v/>
      </c>
      <c r="B44" s="227"/>
      <c r="C44" s="232" t="str">
        <f>IF(ROW()&lt;=B$3,INDEX(FP!E:E,B$2+ROW()-1),"")</f>
        <v/>
      </c>
      <c r="D44" s="226" t="str">
        <f>IF(ROW()&lt;=B$3,INDEX(FP!F:F,B$2+ROW()-1),"")</f>
        <v/>
      </c>
      <c r="E44" s="226"/>
      <c r="F44" s="226" t="str">
        <f>IF(ROW()&lt;=B$3,INDEX(FP!G:G,B$2+ROW()-1),"")</f>
        <v/>
      </c>
      <c r="G44" s="226"/>
      <c r="H44" s="227" t="str">
        <f>IF(ROW()&lt;=B$3,INDEX(FP!C:C,B$2+ROW()-1),"")</f>
        <v/>
      </c>
      <c r="I44" s="228" t="str">
        <f>IF(ROW()&lt;=B$3,SUMIF(A$107:A$10056,A44,I$107:I$10056),"")</f>
        <v/>
      </c>
      <c r="J44" s="228" t="str">
        <f>IF(ROW()&lt;=B$3,SUMIFS(I$103:I$50056,A$103:A$50056,K44,J$103:J$50056,L44),"")</f>
        <v/>
      </c>
      <c r="K44" s="110" t="str">
        <f t="shared" si="0"/>
        <v/>
      </c>
      <c r="L44" s="101">
        <v>99</v>
      </c>
      <c r="M44" s="102" t="s">
        <v>236</v>
      </c>
      <c r="N44" s="103" t="s">
        <v>275</v>
      </c>
      <c r="O44" s="88"/>
      <c r="P44" s="88"/>
      <c r="U44" s="88"/>
      <c r="V44" s="88"/>
      <c r="W44" s="88"/>
      <c r="X44" s="88"/>
      <c r="Y44" s="88"/>
    </row>
    <row r="45" spans="1:25" s="6" customFormat="1" ht="12" hidden="1" thickBot="1" x14ac:dyDescent="0.25">
      <c r="A45" s="227" t="str">
        <f>IF(ROW()&lt;=B$3,INDEX(FP!F:F,B$2+ROW()-1)&amp;" - "&amp;INDEX(FP!C:C,B$2+ROW()-1),"")</f>
        <v/>
      </c>
      <c r="B45" s="227"/>
      <c r="C45" s="232" t="str">
        <f>IF(ROW()&lt;=B$3,INDEX(FP!E:E,B$2+ROW()-1),"")</f>
        <v/>
      </c>
      <c r="D45" s="226" t="str">
        <f>IF(ROW()&lt;=B$3,INDEX(FP!F:F,B$2+ROW()-1),"")</f>
        <v/>
      </c>
      <c r="E45" s="226"/>
      <c r="F45" s="226" t="str">
        <f>IF(ROW()&lt;=B$3,INDEX(FP!G:G,B$2+ROW()-1),"")</f>
        <v/>
      </c>
      <c r="G45" s="226"/>
      <c r="H45" s="227" t="str">
        <f>IF(ROW()&lt;=B$3,INDEX(FP!C:C,B$2+ROW()-1),"")</f>
        <v/>
      </c>
      <c r="I45" s="228" t="str">
        <f>IF(ROW()&lt;=B$3,SUMIF(A$107:A$10056,A45,I$107:I$10056),"")</f>
        <v/>
      </c>
      <c r="J45" s="228" t="str">
        <f>IF(ROW()&lt;=B$3,SUMIFS(I$103:I$50056,A$103:A$50056,K45,J$103:J$50056,L45),"")</f>
        <v/>
      </c>
      <c r="K45" s="110" t="str">
        <f t="shared" si="0"/>
        <v/>
      </c>
      <c r="L45" s="101">
        <v>99</v>
      </c>
      <c r="M45" s="104" t="str">
        <f>$A44</f>
        <v/>
      </c>
      <c r="N45" s="105">
        <v>99</v>
      </c>
      <c r="O45" s="88"/>
      <c r="P45" s="88"/>
      <c r="Q45" s="88"/>
      <c r="R45" s="88"/>
      <c r="W45" s="88"/>
      <c r="X45" s="88"/>
      <c r="Y45" s="88"/>
    </row>
    <row r="46" spans="1:25" s="6" customFormat="1" ht="12" hidden="1" thickBot="1" x14ac:dyDescent="0.25">
      <c r="A46" s="227" t="str">
        <f>IF(ROW()&lt;=B$3,INDEX(FP!F:F,B$2+ROW()-1)&amp;" - "&amp;INDEX(FP!C:C,B$2+ROW()-1),"")</f>
        <v/>
      </c>
      <c r="B46" s="227"/>
      <c r="C46" s="232" t="str">
        <f>IF(ROW()&lt;=B$3,INDEX(FP!E:E,B$2+ROW()-1),"")</f>
        <v/>
      </c>
      <c r="D46" s="226" t="str">
        <f>IF(ROW()&lt;=B$3,INDEX(FP!F:F,B$2+ROW()-1),"")</f>
        <v/>
      </c>
      <c r="E46" s="226"/>
      <c r="F46" s="226" t="str">
        <f>IF(ROW()&lt;=B$3,INDEX(FP!G:G,B$2+ROW()-1),"")</f>
        <v/>
      </c>
      <c r="G46" s="226"/>
      <c r="H46" s="227" t="str">
        <f>IF(ROW()&lt;=B$3,INDEX(FP!C:C,B$2+ROW()-1),"")</f>
        <v/>
      </c>
      <c r="I46" s="228" t="str">
        <f>IF(ROW()&lt;=B$3,SUMIF(A$107:A$10056,A46,I$107:I$10056),"")</f>
        <v/>
      </c>
      <c r="J46" s="228" t="str">
        <f>IF(ROW()&lt;=B$3,SUMIFS(I$103:I$50056,A$103:A$50056,K46,J$103:J$50056,L46),"")</f>
        <v/>
      </c>
      <c r="K46" s="110" t="str">
        <f t="shared" si="0"/>
        <v/>
      </c>
      <c r="L46" s="101">
        <v>99</v>
      </c>
      <c r="M46" s="96" t="s">
        <v>236</v>
      </c>
      <c r="N46" s="95" t="s">
        <v>275</v>
      </c>
      <c r="O46" s="88"/>
      <c r="P46" s="88"/>
      <c r="Q46" s="88"/>
      <c r="R46" s="88"/>
      <c r="S46" s="88"/>
      <c r="T46" s="88"/>
      <c r="Y46" s="88"/>
    </row>
    <row r="47" spans="1:25" s="6" customFormat="1" ht="12" hidden="1" thickBot="1" x14ac:dyDescent="0.25">
      <c r="A47" s="227" t="str">
        <f>IF(ROW()&lt;=B$3,INDEX(FP!F:F,B$2+ROW()-1)&amp;" - "&amp;INDEX(FP!C:C,B$2+ROW()-1),"")</f>
        <v/>
      </c>
      <c r="B47" s="227"/>
      <c r="C47" s="232" t="str">
        <f>IF(ROW()&lt;=B$3,INDEX(FP!E:E,B$2+ROW()-1),"")</f>
        <v/>
      </c>
      <c r="D47" s="226" t="str">
        <f>IF(ROW()&lt;=B$3,INDEX(FP!F:F,B$2+ROW()-1),"")</f>
        <v/>
      </c>
      <c r="E47" s="226"/>
      <c r="F47" s="226" t="str">
        <f>IF(ROW()&lt;=B$3,INDEX(FP!G:G,B$2+ROW()-1),"")</f>
        <v/>
      </c>
      <c r="G47" s="226"/>
      <c r="H47" s="227" t="str">
        <f>IF(ROW()&lt;=B$3,INDEX(FP!C:C,B$2+ROW()-1),"")</f>
        <v/>
      </c>
      <c r="I47" s="228" t="str">
        <f>IF(ROW()&lt;=B$3,SUMIF(A$107:A$10056,A47,I$107:I$10056),"")</f>
        <v/>
      </c>
      <c r="J47" s="228" t="str">
        <f>IF(ROW()&lt;=B$3,SUMIFS(I$103:I$50056,A$103:A$50056,K47,J$103:J$50056,L47),"")</f>
        <v/>
      </c>
      <c r="K47" s="110" t="str">
        <f t="shared" si="0"/>
        <v/>
      </c>
      <c r="L47" s="101">
        <v>99</v>
      </c>
      <c r="M47" s="94" t="str">
        <f>$A46</f>
        <v/>
      </c>
      <c r="N47" s="94">
        <v>99</v>
      </c>
      <c r="O47" s="88"/>
      <c r="P47" s="88"/>
      <c r="Q47" s="88"/>
      <c r="R47" s="88"/>
      <c r="S47" s="88"/>
      <c r="T47" s="88"/>
      <c r="Y47" s="88"/>
    </row>
    <row r="48" spans="1:25" s="6" customFormat="1" ht="12" hidden="1" thickBot="1" x14ac:dyDescent="0.25">
      <c r="A48" s="227" t="str">
        <f>IF(ROW()&lt;=B$3,INDEX(FP!F:F,B$2+ROW()-1)&amp;" - "&amp;INDEX(FP!C:C,B$2+ROW()-1),"")</f>
        <v/>
      </c>
      <c r="B48" s="227"/>
      <c r="C48" s="232" t="str">
        <f>IF(ROW()&lt;=B$3,INDEX(FP!E:E,B$2+ROW()-1),"")</f>
        <v/>
      </c>
      <c r="D48" s="226" t="str">
        <f>IF(ROW()&lt;=B$3,INDEX(FP!F:F,B$2+ROW()-1),"")</f>
        <v/>
      </c>
      <c r="E48" s="226"/>
      <c r="F48" s="226" t="str">
        <f>IF(ROW()&lt;=B$3,INDEX(FP!G:G,B$2+ROW()-1),"")</f>
        <v/>
      </c>
      <c r="G48" s="226"/>
      <c r="H48" s="227" t="str">
        <f>IF(ROW()&lt;=B$3,INDEX(FP!C:C,B$2+ROW()-1),"")</f>
        <v/>
      </c>
      <c r="I48" s="228" t="str">
        <f>IF(ROW()&lt;=B$3,SUMIF(A$107:A$10056,A48,I$107:I$10056),"")</f>
        <v/>
      </c>
      <c r="J48" s="228" t="str">
        <f>IF(ROW()&lt;=B$3,SUMIFS(I$103:I$50056,A$103:A$50056,K48,J$103:J$50056,L48),"")</f>
        <v/>
      </c>
      <c r="K48" s="110" t="str">
        <f t="shared" si="0"/>
        <v/>
      </c>
      <c r="L48" s="101">
        <v>99</v>
      </c>
      <c r="M48" s="102" t="s">
        <v>236</v>
      </c>
      <c r="N48" s="103" t="s">
        <v>275</v>
      </c>
      <c r="O48" s="88"/>
      <c r="P48" s="88"/>
      <c r="Q48" s="88"/>
      <c r="R48" s="88"/>
      <c r="W48" s="88"/>
      <c r="X48" s="88"/>
      <c r="Y48" s="88"/>
    </row>
    <row r="49" spans="1:25" s="6" customFormat="1" ht="12" hidden="1" thickBot="1" x14ac:dyDescent="0.25">
      <c r="A49" s="227" t="str">
        <f>IF(ROW()&lt;=B$3,INDEX(FP!F:F,B$2+ROW()-1)&amp;" - "&amp;INDEX(FP!C:C,B$2+ROW()-1),"")</f>
        <v/>
      </c>
      <c r="B49" s="227"/>
      <c r="C49" s="232" t="str">
        <f>IF(ROW()&lt;=B$3,INDEX(FP!E:E,B$2+ROW()-1),"")</f>
        <v/>
      </c>
      <c r="D49" s="226" t="str">
        <f>IF(ROW()&lt;=B$3,INDEX(FP!F:F,B$2+ROW()-1),"")</f>
        <v/>
      </c>
      <c r="E49" s="226"/>
      <c r="F49" s="226" t="str">
        <f>IF(ROW()&lt;=B$3,INDEX(FP!G:G,B$2+ROW()-1),"")</f>
        <v/>
      </c>
      <c r="G49" s="226"/>
      <c r="H49" s="227" t="str">
        <f>IF(ROW()&lt;=B$3,INDEX(FP!C:C,B$2+ROW()-1),"")</f>
        <v/>
      </c>
      <c r="I49" s="228" t="str">
        <f>IF(ROW()&lt;=B$3,SUMIF(A$107:A$10056,A49,I$107:I$10056),"")</f>
        <v/>
      </c>
      <c r="J49" s="228" t="str">
        <f>IF(ROW()&lt;=B$3,SUMIFS(I$103:I$50056,A$103:A$50056,K49,J$103:J$50056,L49),"")</f>
        <v/>
      </c>
      <c r="K49" s="110" t="str">
        <f t="shared" si="0"/>
        <v/>
      </c>
      <c r="L49" s="101">
        <v>99</v>
      </c>
      <c r="M49" s="104" t="str">
        <f>$A48</f>
        <v/>
      </c>
      <c r="N49" s="105">
        <v>99</v>
      </c>
      <c r="O49" s="88"/>
      <c r="P49" s="88"/>
      <c r="U49" s="88"/>
      <c r="V49" s="88"/>
      <c r="W49" s="88"/>
      <c r="X49" s="88"/>
      <c r="Y49" s="88"/>
    </row>
    <row r="50" spans="1:25" s="6" customFormat="1" ht="12" hidden="1" thickBot="1" x14ac:dyDescent="0.25">
      <c r="A50" s="227" t="str">
        <f>IF(ROW()&lt;=B$3,INDEX(FP!F:F,B$2+ROW()-1)&amp;" - "&amp;INDEX(FP!C:C,B$2+ROW()-1),"")</f>
        <v/>
      </c>
      <c r="B50" s="227"/>
      <c r="C50" s="232" t="str">
        <f>IF(ROW()&lt;=B$3,INDEX(FP!E:E,B$2+ROW()-1),"")</f>
        <v/>
      </c>
      <c r="D50" s="226" t="str">
        <f>IF(ROW()&lt;=B$3,INDEX(FP!F:F,B$2+ROW()-1),"")</f>
        <v/>
      </c>
      <c r="E50" s="226"/>
      <c r="F50" s="226" t="str">
        <f>IF(ROW()&lt;=B$3,INDEX(FP!G:G,B$2+ROW()-1),"")</f>
        <v/>
      </c>
      <c r="G50" s="226"/>
      <c r="H50" s="227" t="str">
        <f>IF(ROW()&lt;=B$3,INDEX(FP!C:C,B$2+ROW()-1),"")</f>
        <v/>
      </c>
      <c r="I50" s="228" t="str">
        <f>IF(ROW()&lt;=B$3,SUMIF(A$107:A$10056,A50,I$107:I$10056),"")</f>
        <v/>
      </c>
      <c r="J50" s="228" t="str">
        <f>IF(ROW()&lt;=B$3,SUMIFS(I$103:I$50056,A$103:A$50056,K50,J$103:J$50056,L50),"")</f>
        <v/>
      </c>
      <c r="K50" s="110" t="str">
        <f t="shared" si="0"/>
        <v/>
      </c>
      <c r="L50" s="101">
        <v>99</v>
      </c>
      <c r="M50" s="96" t="s">
        <v>236</v>
      </c>
      <c r="N50" s="95" t="s">
        <v>275</v>
      </c>
      <c r="S50" s="88"/>
      <c r="T50" s="88"/>
      <c r="U50" s="88"/>
      <c r="V50" s="88"/>
      <c r="W50" s="88"/>
      <c r="X50" s="88"/>
      <c r="Y50" s="88"/>
    </row>
    <row r="51" spans="1:25" s="6" customFormat="1" ht="12" hidden="1" thickBot="1" x14ac:dyDescent="0.25">
      <c r="A51" s="227" t="str">
        <f>IF(ROW()&lt;=B$3,INDEX(FP!F:F,B$2+ROW()-1)&amp;" - "&amp;INDEX(FP!C:C,B$2+ROW()-1),"")</f>
        <v/>
      </c>
      <c r="B51" s="227"/>
      <c r="C51" s="232" t="str">
        <f>IF(ROW()&lt;=B$3,INDEX(FP!E:E,B$2+ROW()-1),"")</f>
        <v/>
      </c>
      <c r="D51" s="226" t="str">
        <f>IF(ROW()&lt;=B$3,INDEX(FP!F:F,B$2+ROW()-1),"")</f>
        <v/>
      </c>
      <c r="E51" s="226"/>
      <c r="F51" s="226" t="str">
        <f>IF(ROW()&lt;=B$3,INDEX(FP!G:G,B$2+ROW()-1),"")</f>
        <v/>
      </c>
      <c r="G51" s="226"/>
      <c r="H51" s="227" t="str">
        <f>IF(ROW()&lt;=B$3,INDEX(FP!C:C,B$2+ROW()-1),"")</f>
        <v/>
      </c>
      <c r="I51" s="228" t="str">
        <f>IF(ROW()&lt;=B$3,SUMIF(A$107:A$10056,A51,I$107:I$10056),"")</f>
        <v/>
      </c>
      <c r="J51" s="228" t="str">
        <f>IF(ROW()&lt;=B$3,SUMIFS(I$103:I$50056,A$103:A$50056,K51,J$103:J$50056,L51),"")</f>
        <v/>
      </c>
      <c r="K51" s="110" t="str">
        <f t="shared" si="0"/>
        <v/>
      </c>
      <c r="L51" s="101">
        <v>99</v>
      </c>
      <c r="M51" s="94" t="str">
        <f>$A50</f>
        <v/>
      </c>
      <c r="N51" s="94">
        <v>99</v>
      </c>
      <c r="Q51" s="88"/>
      <c r="R51" s="88"/>
      <c r="S51" s="88"/>
      <c r="T51" s="88"/>
      <c r="U51" s="88"/>
      <c r="V51" s="88"/>
      <c r="W51" s="88"/>
      <c r="X51" s="88"/>
      <c r="Y51" s="88"/>
    </row>
    <row r="52" spans="1:25" s="6" customFormat="1" ht="12" hidden="1" thickBot="1" x14ac:dyDescent="0.25">
      <c r="A52" s="227" t="str">
        <f>IF(ROW()&lt;=B$3,INDEX(FP!F:F,B$2+ROW()-1)&amp;" - "&amp;INDEX(FP!C:C,B$2+ROW()-1),"")</f>
        <v/>
      </c>
      <c r="B52" s="227"/>
      <c r="C52" s="232" t="str">
        <f>IF(ROW()&lt;=B$3,INDEX(FP!E:E,B$2+ROW()-1),"")</f>
        <v/>
      </c>
      <c r="D52" s="226" t="str">
        <f>IF(ROW()&lt;=B$3,INDEX(FP!F:F,B$2+ROW()-1),"")</f>
        <v/>
      </c>
      <c r="E52" s="226"/>
      <c r="F52" s="226" t="str">
        <f>IF(ROW()&lt;=B$3,INDEX(FP!G:G,B$2+ROW()-1),"")</f>
        <v/>
      </c>
      <c r="G52" s="226"/>
      <c r="H52" s="227" t="str">
        <f>IF(ROW()&lt;=B$3,INDEX(FP!C:C,B$2+ROW()-1),"")</f>
        <v/>
      </c>
      <c r="I52" s="228" t="str">
        <f>IF(ROW()&lt;=B$3,SUMIF(A$107:A$10056,A52,I$107:I$10056),"")</f>
        <v/>
      </c>
      <c r="J52" s="228" t="str">
        <f>IF(ROW()&lt;=B$3,SUMIFS(I$103:I$50056,A$103:A$50056,K52,J$103:J$50056,L52),"")</f>
        <v/>
      </c>
      <c r="K52" s="110" t="str">
        <f t="shared" si="0"/>
        <v/>
      </c>
      <c r="L52" s="101">
        <v>99</v>
      </c>
      <c r="M52" s="102" t="s">
        <v>236</v>
      </c>
      <c r="N52" s="103" t="s">
        <v>275</v>
      </c>
      <c r="O52" s="88"/>
      <c r="P52" s="88"/>
      <c r="Q52" s="88"/>
      <c r="R52" s="88"/>
      <c r="S52" s="88"/>
      <c r="T52" s="88"/>
      <c r="U52" s="88"/>
      <c r="V52" s="88"/>
      <c r="W52" s="88"/>
      <c r="X52" s="88"/>
      <c r="Y52" s="88"/>
    </row>
    <row r="53" spans="1:25" s="6" customFormat="1" ht="12" hidden="1" thickBot="1" x14ac:dyDescent="0.25">
      <c r="A53" s="227" t="str">
        <f>IF(ROW()&lt;=B$3,INDEX(FP!F:F,B$2+ROW()-1)&amp;" - "&amp;INDEX(FP!C:C,B$2+ROW()-1),"")</f>
        <v/>
      </c>
      <c r="B53" s="227"/>
      <c r="C53" s="232" t="str">
        <f>IF(ROW()&lt;=B$3,INDEX(FP!E:E,B$2+ROW()-1),"")</f>
        <v/>
      </c>
      <c r="D53" s="226" t="str">
        <f>IF(ROW()&lt;=B$3,INDEX(FP!F:F,B$2+ROW()-1),"")</f>
        <v/>
      </c>
      <c r="E53" s="226"/>
      <c r="F53" s="226" t="str">
        <f>IF(ROW()&lt;=B$3,INDEX(FP!G:G,B$2+ROW()-1),"")</f>
        <v/>
      </c>
      <c r="G53" s="226"/>
      <c r="H53" s="227" t="str">
        <f>IF(ROW()&lt;=B$3,INDEX(FP!C:C,B$2+ROW()-1),"")</f>
        <v/>
      </c>
      <c r="I53" s="228" t="str">
        <f>IF(ROW()&lt;=B$3,SUMIF(A$107:A$10056,A53,I$107:I$10056),"")</f>
        <v/>
      </c>
      <c r="J53" s="228" t="str">
        <f>IF(ROW()&lt;=B$3,SUMIFS(I$103:I$50056,A$103:A$50056,K53,J$103:J$50056,L53),"")</f>
        <v/>
      </c>
      <c r="K53" s="110" t="str">
        <f t="shared" si="0"/>
        <v/>
      </c>
      <c r="L53" s="101">
        <v>99</v>
      </c>
      <c r="M53" s="104" t="str">
        <f>$A52</f>
        <v/>
      </c>
      <c r="N53" s="105">
        <v>99</v>
      </c>
      <c r="O53" s="88"/>
      <c r="P53" s="88"/>
      <c r="Q53" s="88"/>
      <c r="R53" s="88"/>
      <c r="S53" s="88"/>
      <c r="T53" s="88"/>
      <c r="U53" s="88"/>
      <c r="V53" s="88"/>
      <c r="W53" s="88"/>
      <c r="X53" s="88"/>
      <c r="Y53" s="88"/>
    </row>
    <row r="54" spans="1:25" s="6" customFormat="1" ht="12" hidden="1" thickBot="1" x14ac:dyDescent="0.25">
      <c r="A54" s="227" t="str">
        <f>IF(ROW()&lt;=B$3,INDEX(FP!F:F,B$2+ROW()-1)&amp;" - "&amp;INDEX(FP!C:C,B$2+ROW()-1),"")</f>
        <v/>
      </c>
      <c r="B54" s="227"/>
      <c r="C54" s="232" t="str">
        <f>IF(ROW()&lt;=B$3,INDEX(FP!E:E,B$2+ROW()-1),"")</f>
        <v/>
      </c>
      <c r="D54" s="226" t="str">
        <f>IF(ROW()&lt;=B$3,INDEX(FP!F:F,B$2+ROW()-1),"")</f>
        <v/>
      </c>
      <c r="E54" s="226"/>
      <c r="F54" s="226" t="str">
        <f>IF(ROW()&lt;=B$3,INDEX(FP!G:G,B$2+ROW()-1),"")</f>
        <v/>
      </c>
      <c r="G54" s="226"/>
      <c r="H54" s="227" t="str">
        <f>IF(ROW()&lt;=B$3,INDEX(FP!C:C,B$2+ROW()-1),"")</f>
        <v/>
      </c>
      <c r="I54" s="228" t="str">
        <f>IF(ROW()&lt;=B$3,SUMIF(A$107:A$10056,A54,I$107:I$10056),"")</f>
        <v/>
      </c>
      <c r="J54" s="228" t="str">
        <f>IF(ROW()&lt;=B$3,SUMIFS(I$103:I$50056,A$103:A$50056,K54,J$103:J$50056,L54),"")</f>
        <v/>
      </c>
      <c r="K54" s="110" t="str">
        <f t="shared" si="0"/>
        <v/>
      </c>
      <c r="L54" s="101">
        <v>99</v>
      </c>
      <c r="M54" s="96" t="s">
        <v>236</v>
      </c>
      <c r="N54" s="95" t="s">
        <v>275</v>
      </c>
      <c r="O54" s="88"/>
      <c r="P54" s="88"/>
      <c r="Q54" s="88"/>
      <c r="R54" s="88"/>
      <c r="S54" s="88"/>
      <c r="T54" s="88"/>
      <c r="U54" s="88"/>
      <c r="V54" s="88"/>
      <c r="W54" s="88"/>
      <c r="X54" s="88"/>
      <c r="Y54" s="88"/>
    </row>
    <row r="55" spans="1:25" s="6" customFormat="1" ht="12" hidden="1" thickBot="1" x14ac:dyDescent="0.25">
      <c r="A55" s="227" t="str">
        <f>IF(ROW()&lt;=B$3,INDEX(FP!F:F,B$2+ROW()-1)&amp;" - "&amp;INDEX(FP!C:C,B$2+ROW()-1),"")</f>
        <v/>
      </c>
      <c r="B55" s="227"/>
      <c r="C55" s="232" t="str">
        <f>IF(ROW()&lt;=B$3,INDEX(FP!E:E,B$2+ROW()-1),"")</f>
        <v/>
      </c>
      <c r="D55" s="226" t="str">
        <f>IF(ROW()&lt;=B$3,INDEX(FP!F:F,B$2+ROW()-1),"")</f>
        <v/>
      </c>
      <c r="E55" s="226"/>
      <c r="F55" s="226" t="str">
        <f>IF(ROW()&lt;=B$3,INDEX(FP!G:G,B$2+ROW()-1),"")</f>
        <v/>
      </c>
      <c r="G55" s="226"/>
      <c r="H55" s="227" t="str">
        <f>IF(ROW()&lt;=B$3,INDEX(FP!C:C,B$2+ROW()-1),"")</f>
        <v/>
      </c>
      <c r="I55" s="228" t="str">
        <f>IF(ROW()&lt;=B$3,SUMIF(A$107:A$10056,A55,I$107:I$10056),"")</f>
        <v/>
      </c>
      <c r="J55" s="228" t="str">
        <f>IF(ROW()&lt;=B$3,SUMIFS(I$103:I$50056,A$103:A$50056,K55,J$103:J$50056,L55),"")</f>
        <v/>
      </c>
      <c r="K55" s="110" t="str">
        <f t="shared" si="0"/>
        <v/>
      </c>
      <c r="L55" s="101">
        <v>99</v>
      </c>
      <c r="M55" s="94" t="str">
        <f>$A54</f>
        <v/>
      </c>
      <c r="N55" s="94">
        <v>99</v>
      </c>
      <c r="O55" s="88"/>
      <c r="P55" s="88"/>
      <c r="Q55" s="88"/>
      <c r="R55" s="88"/>
      <c r="S55" s="88"/>
      <c r="T55" s="88"/>
      <c r="U55" s="88"/>
      <c r="V55" s="88"/>
      <c r="W55" s="88"/>
      <c r="X55" s="88"/>
      <c r="Y55" s="88"/>
    </row>
    <row r="56" spans="1:25" s="6" customFormat="1" ht="12" hidden="1" thickBot="1" x14ac:dyDescent="0.25">
      <c r="A56" s="227" t="str">
        <f>IF(ROW()&lt;=B$3,INDEX(FP!F:F,B$2+ROW()-1)&amp;" - "&amp;INDEX(FP!C:C,B$2+ROW()-1),"")</f>
        <v/>
      </c>
      <c r="B56" s="227"/>
      <c r="C56" s="232" t="str">
        <f>IF(ROW()&lt;=B$3,INDEX(FP!E:E,B$2+ROW()-1),"")</f>
        <v/>
      </c>
      <c r="D56" s="226" t="str">
        <f>IF(ROW()&lt;=B$3,INDEX(FP!F:F,B$2+ROW()-1),"")</f>
        <v/>
      </c>
      <c r="E56" s="226"/>
      <c r="F56" s="226" t="str">
        <f>IF(ROW()&lt;=B$3,INDEX(FP!G:G,B$2+ROW()-1),"")</f>
        <v/>
      </c>
      <c r="G56" s="226"/>
      <c r="H56" s="227" t="str">
        <f>IF(ROW()&lt;=B$3,INDEX(FP!C:C,B$2+ROW()-1),"")</f>
        <v/>
      </c>
      <c r="I56" s="228" t="str">
        <f>IF(ROW()&lt;=B$3,SUMIF(A$107:A$10056,A56,I$107:I$10056),"")</f>
        <v/>
      </c>
      <c r="J56" s="228" t="str">
        <f>IF(ROW()&lt;=B$3,SUMIFS(I$103:I$50056,A$103:A$50056,K56,J$103:J$50056,L56),"")</f>
        <v/>
      </c>
      <c r="K56" s="110" t="str">
        <f t="shared" si="0"/>
        <v/>
      </c>
      <c r="L56" s="101">
        <v>99</v>
      </c>
      <c r="M56" s="102" t="s">
        <v>236</v>
      </c>
      <c r="N56" s="103" t="s">
        <v>275</v>
      </c>
      <c r="O56" s="88"/>
      <c r="P56" s="88"/>
      <c r="Q56" s="88"/>
      <c r="R56" s="88"/>
      <c r="S56" s="88"/>
      <c r="T56" s="88"/>
      <c r="U56" s="88"/>
      <c r="V56" s="88"/>
      <c r="W56" s="88"/>
      <c r="X56" s="88"/>
      <c r="Y56" s="88"/>
    </row>
    <row r="57" spans="1:25" s="6" customFormat="1" ht="12" hidden="1" thickBot="1" x14ac:dyDescent="0.25">
      <c r="A57" s="227" t="str">
        <f>IF(ROW()&lt;=B$3,INDEX(FP!F:F,B$2+ROW()-1)&amp;" - "&amp;INDEX(FP!C:C,B$2+ROW()-1),"")</f>
        <v/>
      </c>
      <c r="B57" s="227"/>
      <c r="C57" s="232" t="str">
        <f>IF(ROW()&lt;=B$3,INDEX(FP!E:E,B$2+ROW()-1),"")</f>
        <v/>
      </c>
      <c r="D57" s="226" t="str">
        <f>IF(ROW()&lt;=B$3,INDEX(FP!F:F,B$2+ROW()-1),"")</f>
        <v/>
      </c>
      <c r="E57" s="226"/>
      <c r="F57" s="226" t="str">
        <f>IF(ROW()&lt;=B$3,INDEX(FP!G:G,B$2+ROW()-1),"")</f>
        <v/>
      </c>
      <c r="G57" s="226"/>
      <c r="H57" s="227" t="str">
        <f>IF(ROW()&lt;=B$3,INDEX(FP!C:C,B$2+ROW()-1),"")</f>
        <v/>
      </c>
      <c r="I57" s="228" t="str">
        <f>IF(ROW()&lt;=B$3,SUMIF(A$107:A$10056,A57,I$107:I$10056),"")</f>
        <v/>
      </c>
      <c r="J57" s="228" t="str">
        <f>IF(ROW()&lt;=B$3,SUMIFS(I$103:I$50056,A$103:A$50056,K57,J$103:J$50056,L57),"")</f>
        <v/>
      </c>
      <c r="K57" s="110" t="str">
        <f t="shared" si="0"/>
        <v/>
      </c>
      <c r="L57" s="101">
        <v>99</v>
      </c>
      <c r="M57" s="104" t="str">
        <f>$A56</f>
        <v/>
      </c>
      <c r="N57" s="105">
        <v>99</v>
      </c>
      <c r="O57" s="88"/>
      <c r="P57" s="88"/>
      <c r="Q57" s="88"/>
      <c r="R57" s="88"/>
      <c r="S57" s="88"/>
      <c r="T57" s="88"/>
      <c r="U57" s="88"/>
      <c r="V57" s="88"/>
      <c r="W57" s="88"/>
      <c r="X57" s="88"/>
      <c r="Y57" s="88"/>
    </row>
    <row r="58" spans="1:25" s="6" customFormat="1" ht="12" hidden="1" thickBot="1" x14ac:dyDescent="0.25">
      <c r="A58" s="227" t="str">
        <f>IF(ROW()&lt;=B$3,INDEX(FP!F:F,B$2+ROW()-1)&amp;" - "&amp;INDEX(FP!C:C,B$2+ROW()-1),"")</f>
        <v/>
      </c>
      <c r="B58" s="227"/>
      <c r="C58" s="232" t="str">
        <f>IF(ROW()&lt;=B$3,INDEX(FP!E:E,B$2+ROW()-1),"")</f>
        <v/>
      </c>
      <c r="D58" s="226" t="str">
        <f>IF(ROW()&lt;=B$3,INDEX(FP!F:F,B$2+ROW()-1),"")</f>
        <v/>
      </c>
      <c r="E58" s="226"/>
      <c r="F58" s="226" t="str">
        <f>IF(ROW()&lt;=B$3,INDEX(FP!G:G,B$2+ROW()-1),"")</f>
        <v/>
      </c>
      <c r="G58" s="226"/>
      <c r="H58" s="227" t="str">
        <f>IF(ROW()&lt;=B$3,INDEX(FP!C:C,B$2+ROW()-1),"")</f>
        <v/>
      </c>
      <c r="I58" s="228" t="str">
        <f>IF(ROW()&lt;=B$3,SUMIF(A$107:A$10056,A58,I$107:I$10056),"")</f>
        <v/>
      </c>
      <c r="J58" s="228" t="str">
        <f>IF(ROW()&lt;=B$3,SUMIFS(I$103:I$50056,A$103:A$50056,K58,J$103:J$50056,L58),"")</f>
        <v/>
      </c>
      <c r="K58" s="110" t="str">
        <f t="shared" si="0"/>
        <v/>
      </c>
      <c r="L58" s="101">
        <v>99</v>
      </c>
      <c r="M58" s="96" t="s">
        <v>236</v>
      </c>
      <c r="N58" s="95" t="s">
        <v>275</v>
      </c>
      <c r="O58" s="88"/>
      <c r="P58" s="88"/>
      <c r="Q58" s="88"/>
      <c r="R58" s="88"/>
      <c r="S58" s="88"/>
      <c r="T58" s="88"/>
      <c r="U58" s="88"/>
      <c r="V58" s="88"/>
      <c r="W58" s="88"/>
      <c r="X58" s="88"/>
      <c r="Y58" s="88"/>
    </row>
    <row r="59" spans="1:25" s="6" customFormat="1" ht="12" hidden="1" thickBot="1" x14ac:dyDescent="0.25">
      <c r="A59" s="227" t="str">
        <f>IF(ROW()&lt;=B$3,INDEX(FP!F:F,B$2+ROW()-1)&amp;" - "&amp;INDEX(FP!C:C,B$2+ROW()-1),"")</f>
        <v/>
      </c>
      <c r="B59" s="227"/>
      <c r="C59" s="232" t="str">
        <f>IF(ROW()&lt;=B$3,INDEX(FP!E:E,B$2+ROW()-1),"")</f>
        <v/>
      </c>
      <c r="D59" s="226" t="str">
        <f>IF(ROW()&lt;=B$3,INDEX(FP!F:F,B$2+ROW()-1),"")</f>
        <v/>
      </c>
      <c r="E59" s="226"/>
      <c r="F59" s="226" t="str">
        <f>IF(ROW()&lt;=B$3,INDEX(FP!G:G,B$2+ROW()-1),"")</f>
        <v/>
      </c>
      <c r="G59" s="226"/>
      <c r="H59" s="227" t="str">
        <f>IF(ROW()&lt;=B$3,INDEX(FP!C:C,B$2+ROW()-1),"")</f>
        <v/>
      </c>
      <c r="I59" s="228" t="str">
        <f>IF(ROW()&lt;=B$3,SUMIF(A$107:A$10056,A59,I$107:I$10056),"")</f>
        <v/>
      </c>
      <c r="J59" s="228" t="str">
        <f>IF(ROW()&lt;=B$3,SUMIFS(I$103:I$50056,A$103:A$50056,K59,J$103:J$50056,L59),"")</f>
        <v/>
      </c>
      <c r="K59" s="110" t="str">
        <f t="shared" si="0"/>
        <v/>
      </c>
      <c r="L59" s="101">
        <v>99</v>
      </c>
      <c r="M59" s="94" t="str">
        <f>$A58</f>
        <v/>
      </c>
      <c r="N59" s="94">
        <v>99</v>
      </c>
      <c r="O59" s="88"/>
      <c r="P59" s="88"/>
      <c r="Q59" s="88"/>
      <c r="R59" s="88"/>
      <c r="S59" s="88"/>
      <c r="T59" s="88"/>
      <c r="U59" s="88"/>
      <c r="V59" s="88"/>
      <c r="W59" s="88"/>
      <c r="X59" s="88"/>
      <c r="Y59" s="88"/>
    </row>
    <row r="60" spans="1:25" s="6" customFormat="1" ht="12" hidden="1" thickBot="1" x14ac:dyDescent="0.25">
      <c r="A60" s="227" t="str">
        <f>IF(ROW()&lt;=B$3,INDEX(FP!F:F,B$2+ROW()-1)&amp;" - "&amp;INDEX(FP!C:C,B$2+ROW()-1),"")</f>
        <v/>
      </c>
      <c r="B60" s="227"/>
      <c r="C60" s="232" t="str">
        <f>IF(ROW()&lt;=B$3,INDEX(FP!E:E,B$2+ROW()-1),"")</f>
        <v/>
      </c>
      <c r="D60" s="226" t="str">
        <f>IF(ROW()&lt;=B$3,INDEX(FP!F:F,B$2+ROW()-1),"")</f>
        <v/>
      </c>
      <c r="E60" s="226"/>
      <c r="F60" s="226" t="str">
        <f>IF(ROW()&lt;=B$3,INDEX(FP!G:G,B$2+ROW()-1),"")</f>
        <v/>
      </c>
      <c r="G60" s="226"/>
      <c r="H60" s="227" t="str">
        <f>IF(ROW()&lt;=B$3,INDEX(FP!C:C,B$2+ROW()-1),"")</f>
        <v/>
      </c>
      <c r="I60" s="228" t="str">
        <f>IF(ROW()&lt;=B$3,SUMIF(A$107:A$10056,A60,I$107:I$10056),"")</f>
        <v/>
      </c>
      <c r="J60" s="228" t="str">
        <f>IF(ROW()&lt;=B$3,SUMIFS(I$103:I$50056,A$103:A$50056,K60,J$103:J$50056,L60),"")</f>
        <v/>
      </c>
      <c r="K60" s="110" t="str">
        <f t="shared" si="0"/>
        <v/>
      </c>
      <c r="L60" s="101">
        <v>99</v>
      </c>
      <c r="M60" s="102" t="s">
        <v>236</v>
      </c>
      <c r="N60" s="103" t="s">
        <v>275</v>
      </c>
      <c r="O60" s="88"/>
      <c r="P60" s="88"/>
      <c r="Q60" s="88"/>
      <c r="R60" s="88"/>
      <c r="S60" s="88"/>
      <c r="T60" s="88"/>
      <c r="U60" s="88"/>
      <c r="V60" s="88"/>
      <c r="W60" s="88"/>
      <c r="X60" s="88"/>
      <c r="Y60" s="88"/>
    </row>
    <row r="61" spans="1:25" s="6" customFormat="1" ht="12" hidden="1" thickBot="1" x14ac:dyDescent="0.25">
      <c r="A61" s="227" t="str">
        <f>IF(ROW()&lt;=B$3,INDEX(FP!F:F,B$2+ROW()-1)&amp;" - "&amp;INDEX(FP!C:C,B$2+ROW()-1),"")</f>
        <v/>
      </c>
      <c r="B61" s="227"/>
      <c r="C61" s="232" t="str">
        <f>IF(ROW()&lt;=B$3,INDEX(FP!E:E,B$2+ROW()-1),"")</f>
        <v/>
      </c>
      <c r="D61" s="226" t="str">
        <f>IF(ROW()&lt;=B$3,INDEX(FP!F:F,B$2+ROW()-1),"")</f>
        <v/>
      </c>
      <c r="E61" s="226"/>
      <c r="F61" s="226" t="str">
        <f>IF(ROW()&lt;=B$3,INDEX(FP!G:G,B$2+ROW()-1),"")</f>
        <v/>
      </c>
      <c r="G61" s="226"/>
      <c r="H61" s="227" t="str">
        <f>IF(ROW()&lt;=B$3,INDEX(FP!C:C,B$2+ROW()-1),"")</f>
        <v/>
      </c>
      <c r="I61" s="228" t="str">
        <f>IF(ROW()&lt;=B$3,SUMIF(A$107:A$10056,A61,I$107:I$10056),"")</f>
        <v/>
      </c>
      <c r="J61" s="228" t="str">
        <f>IF(ROW()&lt;=B$3,SUMIFS(I$103:I$50056,A$103:A$50056,K61,J$103:J$50056,L61),"")</f>
        <v/>
      </c>
      <c r="K61" s="110" t="str">
        <f t="shared" si="0"/>
        <v/>
      </c>
      <c r="L61" s="101">
        <v>99</v>
      </c>
      <c r="M61" s="104" t="str">
        <f>$A60</f>
        <v/>
      </c>
      <c r="N61" s="105">
        <v>99</v>
      </c>
      <c r="O61" s="88"/>
      <c r="P61" s="88"/>
      <c r="Q61" s="88"/>
      <c r="R61" s="88"/>
      <c r="S61" s="88"/>
      <c r="T61" s="88"/>
      <c r="U61" s="88"/>
      <c r="V61" s="88"/>
      <c r="W61" s="88"/>
      <c r="X61" s="88"/>
      <c r="Y61" s="88"/>
    </row>
    <row r="62" spans="1:25" s="6" customFormat="1" ht="12" hidden="1" thickBot="1" x14ac:dyDescent="0.25">
      <c r="A62" s="227" t="str">
        <f>IF(ROW()&lt;=B$3,INDEX(FP!F:F,B$2+ROW()-1)&amp;" - "&amp;INDEX(FP!C:C,B$2+ROW()-1),"")</f>
        <v/>
      </c>
      <c r="B62" s="227"/>
      <c r="C62" s="232" t="str">
        <f>IF(ROW()&lt;=B$3,INDEX(FP!E:E,B$2+ROW()-1),"")</f>
        <v/>
      </c>
      <c r="D62" s="226" t="str">
        <f>IF(ROW()&lt;=B$3,INDEX(FP!F:F,B$2+ROW()-1),"")</f>
        <v/>
      </c>
      <c r="E62" s="226"/>
      <c r="F62" s="226" t="str">
        <f>IF(ROW()&lt;=B$3,INDEX(FP!G:G,B$2+ROW()-1),"")</f>
        <v/>
      </c>
      <c r="G62" s="226"/>
      <c r="H62" s="227" t="str">
        <f>IF(ROW()&lt;=B$3,INDEX(FP!C:C,B$2+ROW()-1),"")</f>
        <v/>
      </c>
      <c r="I62" s="228" t="str">
        <f>IF(ROW()&lt;=B$3,SUMIF(A$107:A$10056,A62,I$107:I$10056),"")</f>
        <v/>
      </c>
      <c r="J62" s="228" t="str">
        <f>IF(ROW()&lt;=B$3,SUMIFS(I$103:I$50056,A$103:A$50056,K62,J$103:J$50056,L62),"")</f>
        <v/>
      </c>
      <c r="K62" s="110" t="str">
        <f t="shared" si="0"/>
        <v/>
      </c>
      <c r="L62" s="101">
        <v>99</v>
      </c>
      <c r="M62" s="96" t="s">
        <v>236</v>
      </c>
      <c r="N62" s="95" t="s">
        <v>275</v>
      </c>
      <c r="O62" s="88"/>
      <c r="P62" s="88"/>
      <c r="Q62" s="88"/>
      <c r="R62" s="88"/>
      <c r="S62" s="88"/>
      <c r="T62" s="88"/>
      <c r="U62" s="88"/>
      <c r="V62" s="88"/>
      <c r="W62" s="88"/>
      <c r="X62" s="88"/>
      <c r="Y62" s="88"/>
    </row>
    <row r="63" spans="1:25" s="6" customFormat="1" ht="12" hidden="1" thickBot="1" x14ac:dyDescent="0.25">
      <c r="A63" s="227" t="str">
        <f>IF(ROW()&lt;=B$3,INDEX(FP!F:F,B$2+ROW()-1)&amp;" - "&amp;INDEX(FP!C:C,B$2+ROW()-1),"")</f>
        <v/>
      </c>
      <c r="B63" s="227"/>
      <c r="C63" s="232" t="str">
        <f>IF(ROW()&lt;=B$3,INDEX(FP!E:E,B$2+ROW()-1),"")</f>
        <v/>
      </c>
      <c r="D63" s="226" t="str">
        <f>IF(ROW()&lt;=B$3,INDEX(FP!F:F,B$2+ROW()-1),"")</f>
        <v/>
      </c>
      <c r="E63" s="226"/>
      <c r="F63" s="226" t="str">
        <f>IF(ROW()&lt;=B$3,INDEX(FP!G:G,B$2+ROW()-1),"")</f>
        <v/>
      </c>
      <c r="G63" s="226"/>
      <c r="H63" s="227" t="str">
        <f>IF(ROW()&lt;=B$3,INDEX(FP!C:C,B$2+ROW()-1),"")</f>
        <v/>
      </c>
      <c r="I63" s="228" t="str">
        <f>IF(ROW()&lt;=B$3,SUMIF(A$107:A$10056,A63,I$107:I$10056),"")</f>
        <v/>
      </c>
      <c r="J63" s="228" t="str">
        <f>IF(ROW()&lt;=B$3,SUMIFS(I$103:I$50056,A$103:A$50056,K63,J$103:J$50056,L63),"")</f>
        <v/>
      </c>
      <c r="K63" s="110" t="str">
        <f t="shared" si="0"/>
        <v/>
      </c>
      <c r="L63" s="101">
        <v>99</v>
      </c>
      <c r="M63" s="94" t="str">
        <f>$A62</f>
        <v/>
      </c>
      <c r="N63" s="94">
        <v>99</v>
      </c>
      <c r="O63" s="88"/>
      <c r="P63" s="88"/>
      <c r="Q63" s="88"/>
      <c r="R63" s="88"/>
      <c r="S63" s="88"/>
      <c r="T63" s="88"/>
      <c r="U63" s="88"/>
      <c r="V63" s="88"/>
      <c r="W63" s="88"/>
      <c r="X63" s="88"/>
      <c r="Y63" s="88"/>
    </row>
    <row r="64" spans="1:25" s="6" customFormat="1" ht="12" hidden="1" thickBot="1" x14ac:dyDescent="0.25">
      <c r="A64" s="227" t="str">
        <f>IF(ROW()&lt;=B$3,INDEX(FP!F:F,B$2+ROW()-1)&amp;" - "&amp;INDEX(FP!C:C,B$2+ROW()-1),"")</f>
        <v/>
      </c>
      <c r="B64" s="227"/>
      <c r="C64" s="232" t="str">
        <f>IF(ROW()&lt;=B$3,INDEX(FP!E:E,B$2+ROW()-1),"")</f>
        <v/>
      </c>
      <c r="D64" s="226" t="str">
        <f>IF(ROW()&lt;=B$3,INDEX(FP!F:F,B$2+ROW()-1),"")</f>
        <v/>
      </c>
      <c r="E64" s="226"/>
      <c r="F64" s="226" t="str">
        <f>IF(ROW()&lt;=B$3,INDEX(FP!G:G,B$2+ROW()-1),"")</f>
        <v/>
      </c>
      <c r="G64" s="226"/>
      <c r="H64" s="227" t="str">
        <f>IF(ROW()&lt;=B$3,INDEX(FP!C:C,B$2+ROW()-1),"")</f>
        <v/>
      </c>
      <c r="I64" s="228" t="str">
        <f>IF(ROW()&lt;=B$3,SUMIF(A$107:A$10056,A64,I$107:I$10056),"")</f>
        <v/>
      </c>
      <c r="J64" s="228" t="str">
        <f>IF(ROW()&lt;=B$3,SUMIFS(I$103:I$50056,A$103:A$50056,K64,J$103:J$50056,L64),"")</f>
        <v/>
      </c>
      <c r="K64" s="110" t="str">
        <f t="shared" si="0"/>
        <v/>
      </c>
      <c r="L64" s="101">
        <v>99</v>
      </c>
      <c r="M64" s="102" t="s">
        <v>236</v>
      </c>
      <c r="N64" s="103" t="s">
        <v>275</v>
      </c>
      <c r="O64" s="88"/>
      <c r="P64" s="88"/>
      <c r="Q64" s="88"/>
      <c r="R64" s="88"/>
      <c r="S64" s="88"/>
      <c r="T64" s="88"/>
      <c r="U64" s="88"/>
      <c r="V64" s="88"/>
      <c r="W64" s="88"/>
      <c r="X64" s="88"/>
      <c r="Y64" s="88"/>
    </row>
    <row r="65" spans="1:25" s="6" customFormat="1" ht="12" hidden="1" thickBot="1" x14ac:dyDescent="0.25">
      <c r="A65" s="227" t="str">
        <f>IF(ROW()&lt;=B$3,INDEX(FP!F:F,B$2+ROW()-1)&amp;" - "&amp;INDEX(FP!C:C,B$2+ROW()-1),"")</f>
        <v/>
      </c>
      <c r="B65" s="227"/>
      <c r="C65" s="232" t="str">
        <f>IF(ROW()&lt;=B$3,INDEX(FP!E:E,B$2+ROW()-1),"")</f>
        <v/>
      </c>
      <c r="D65" s="226" t="str">
        <f>IF(ROW()&lt;=B$3,INDEX(FP!F:F,B$2+ROW()-1),"")</f>
        <v/>
      </c>
      <c r="E65" s="226"/>
      <c r="F65" s="226" t="str">
        <f>IF(ROW()&lt;=B$3,INDEX(FP!G:G,B$2+ROW()-1),"")</f>
        <v/>
      </c>
      <c r="G65" s="226"/>
      <c r="H65" s="227" t="str">
        <f>IF(ROW()&lt;=B$3,INDEX(FP!C:C,B$2+ROW()-1),"")</f>
        <v/>
      </c>
      <c r="I65" s="228" t="str">
        <f>IF(ROW()&lt;=B$3,SUMIF(A$107:A$10056,A65,I$107:I$10056),"")</f>
        <v/>
      </c>
      <c r="J65" s="228" t="str">
        <f>IF(ROW()&lt;=B$3,SUMIFS(I$103:I$50056,A$103:A$50056,K65,J$103:J$50056,L65),"")</f>
        <v/>
      </c>
      <c r="K65" s="110" t="str">
        <f t="shared" si="0"/>
        <v/>
      </c>
      <c r="L65" s="101">
        <v>99</v>
      </c>
      <c r="M65" s="104" t="str">
        <f>$A64</f>
        <v/>
      </c>
      <c r="N65" s="105">
        <v>99</v>
      </c>
      <c r="O65" s="88"/>
      <c r="P65" s="88"/>
      <c r="Q65" s="88"/>
      <c r="R65" s="88"/>
      <c r="S65" s="88"/>
      <c r="T65" s="88"/>
      <c r="U65" s="88"/>
      <c r="V65" s="88"/>
      <c r="W65" s="88"/>
      <c r="X65" s="88"/>
      <c r="Y65" s="88"/>
    </row>
    <row r="66" spans="1:25" s="6" customFormat="1" ht="12" hidden="1" thickBot="1" x14ac:dyDescent="0.25">
      <c r="A66" s="227" t="str">
        <f>IF(ROW()&lt;=B$3,INDEX(FP!F:F,B$2+ROW()-1)&amp;" - "&amp;INDEX(FP!C:C,B$2+ROW()-1),"")</f>
        <v/>
      </c>
      <c r="B66" s="227"/>
      <c r="C66" s="232" t="str">
        <f>IF(ROW()&lt;=B$3,INDEX(FP!E:E,B$2+ROW()-1),"")</f>
        <v/>
      </c>
      <c r="D66" s="226" t="str">
        <f>IF(ROW()&lt;=B$3,INDEX(FP!F:F,B$2+ROW()-1),"")</f>
        <v/>
      </c>
      <c r="E66" s="226"/>
      <c r="F66" s="226" t="str">
        <f>IF(ROW()&lt;=B$3,INDEX(FP!G:G,B$2+ROW()-1),"")</f>
        <v/>
      </c>
      <c r="G66" s="226"/>
      <c r="H66" s="227" t="str">
        <f>IF(ROW()&lt;=B$3,INDEX(FP!C:C,B$2+ROW()-1),"")</f>
        <v/>
      </c>
      <c r="I66" s="228" t="str">
        <f>IF(ROW()&lt;=B$3,SUMIF(A$107:A$10056,A66,I$107:I$10056),"")</f>
        <v/>
      </c>
      <c r="J66" s="228" t="str">
        <f>IF(ROW()&lt;=B$3,SUMIFS(I$103:I$50056,A$103:A$50056,K66,J$103:J$50056,L66),"")</f>
        <v/>
      </c>
      <c r="K66" s="110" t="str">
        <f t="shared" si="0"/>
        <v/>
      </c>
      <c r="L66" s="101">
        <v>99</v>
      </c>
      <c r="M66" s="96" t="s">
        <v>236</v>
      </c>
      <c r="N66" s="95" t="s">
        <v>275</v>
      </c>
      <c r="O66" s="88"/>
      <c r="P66" s="88"/>
      <c r="Q66" s="88"/>
      <c r="R66" s="88"/>
      <c r="S66" s="88"/>
      <c r="T66" s="88"/>
      <c r="U66" s="88"/>
      <c r="V66" s="88"/>
      <c r="W66" s="88"/>
      <c r="X66" s="88"/>
      <c r="Y66" s="88"/>
    </row>
    <row r="67" spans="1:25" s="6" customFormat="1" ht="12" hidden="1" thickBot="1" x14ac:dyDescent="0.25">
      <c r="A67" s="227" t="str">
        <f>IF(ROW()&lt;=B$3,INDEX(FP!F:F,B$2+ROW()-1)&amp;" - "&amp;INDEX(FP!C:C,B$2+ROW()-1),"")</f>
        <v/>
      </c>
      <c r="B67" s="227"/>
      <c r="C67" s="232" t="str">
        <f>IF(ROW()&lt;=B$3,INDEX(FP!E:E,B$2+ROW()-1),"")</f>
        <v/>
      </c>
      <c r="D67" s="226" t="str">
        <f>IF(ROW()&lt;=B$3,INDEX(FP!F:F,B$2+ROW()-1),"")</f>
        <v/>
      </c>
      <c r="E67" s="226"/>
      <c r="F67" s="226" t="str">
        <f>IF(ROW()&lt;=B$3,INDEX(FP!G:G,B$2+ROW()-1),"")</f>
        <v/>
      </c>
      <c r="G67" s="226"/>
      <c r="H67" s="227" t="str">
        <f>IF(ROW()&lt;=B$3,INDEX(FP!C:C,B$2+ROW()-1),"")</f>
        <v/>
      </c>
      <c r="I67" s="228" t="str">
        <f>IF(ROW()&lt;=B$3,SUMIF(A$107:A$10056,A67,I$107:I$10056),"")</f>
        <v/>
      </c>
      <c r="J67" s="228" t="str">
        <f>IF(ROW()&lt;=B$3,SUMIFS(I$103:I$50056,A$103:A$50056,K67,J$103:J$50056,L67),"")</f>
        <v/>
      </c>
      <c r="K67" s="110" t="str">
        <f t="shared" ref="K67:K94" si="1">$A67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27" t="str">
        <f>IF(ROW()&lt;=B$3,INDEX(FP!F:F,B$2+ROW()-1)&amp;" - "&amp;INDEX(FP!C:C,B$2+ROW()-1),"")</f>
        <v/>
      </c>
      <c r="B68" s="227"/>
      <c r="C68" s="232" t="str">
        <f>IF(ROW()&lt;=B$3,INDEX(FP!E:E,B$2+ROW()-1),"")</f>
        <v/>
      </c>
      <c r="D68" s="226" t="str">
        <f>IF(ROW()&lt;=B$3,INDEX(FP!F:F,B$2+ROW()-1),"")</f>
        <v/>
      </c>
      <c r="E68" s="226"/>
      <c r="F68" s="226" t="str">
        <f>IF(ROW()&lt;=B$3,INDEX(FP!G:G,B$2+ROW()-1),"")</f>
        <v/>
      </c>
      <c r="G68" s="226"/>
      <c r="H68" s="227" t="str">
        <f>IF(ROW()&lt;=B$3,INDEX(FP!C:C,B$2+ROW()-1),"")</f>
        <v/>
      </c>
      <c r="I68" s="228" t="str">
        <f>IF(ROW()&lt;=B$3,SUMIF(A$107:A$10056,A68,I$107:I$10056),"")</f>
        <v/>
      </c>
      <c r="J68" s="228" t="str">
        <f>IF(ROW()&lt;=B$3,SUMIFS(I$103:I$50056,A$103:A$50056,K68,J$103:J$50056,L68),"")</f>
        <v/>
      </c>
      <c r="K68" s="110" t="str">
        <f t="shared" si="1"/>
        <v/>
      </c>
      <c r="L68" s="101">
        <v>99</v>
      </c>
      <c r="M68" s="102" t="s">
        <v>236</v>
      </c>
      <c r="N68" s="103" t="s">
        <v>275</v>
      </c>
      <c r="O68" s="88"/>
      <c r="P68" s="88"/>
      <c r="Q68" s="88"/>
      <c r="R68" s="88"/>
      <c r="S68" s="88"/>
      <c r="T68" s="88"/>
      <c r="U68" s="88"/>
      <c r="V68" s="88"/>
      <c r="W68" s="88"/>
      <c r="X68" s="88"/>
      <c r="Y68" s="88"/>
    </row>
    <row r="69" spans="1:25" s="6" customFormat="1" ht="12" hidden="1" thickBot="1" x14ac:dyDescent="0.25">
      <c r="A69" s="227" t="str">
        <f>IF(ROW()&lt;=B$3,INDEX(FP!F:F,B$2+ROW()-1)&amp;" - "&amp;INDEX(FP!C:C,B$2+ROW()-1),"")</f>
        <v/>
      </c>
      <c r="B69" s="227"/>
      <c r="C69" s="232" t="str">
        <f>IF(ROW()&lt;=B$3,INDEX(FP!E:E,B$2+ROW()-1),"")</f>
        <v/>
      </c>
      <c r="D69" s="226" t="str">
        <f>IF(ROW()&lt;=B$3,INDEX(FP!F:F,B$2+ROW()-1),"")</f>
        <v/>
      </c>
      <c r="E69" s="226"/>
      <c r="F69" s="226" t="str">
        <f>IF(ROW()&lt;=B$3,INDEX(FP!G:G,B$2+ROW()-1),"")</f>
        <v/>
      </c>
      <c r="G69" s="226"/>
      <c r="H69" s="227" t="str">
        <f>IF(ROW()&lt;=B$3,INDEX(FP!C:C,B$2+ROW()-1),"")</f>
        <v/>
      </c>
      <c r="I69" s="228" t="str">
        <f>IF(ROW()&lt;=B$3,SUMIF(A$107:A$10056,A69,I$107:I$10056),"")</f>
        <v/>
      </c>
      <c r="J69" s="228" t="str">
        <f>IF(ROW()&lt;=B$3,SUMIFS(I$103:I$50056,A$103:A$50056,K69,J$103:J$50056,L69),"")</f>
        <v/>
      </c>
      <c r="K69" s="110" t="str">
        <f t="shared" si="1"/>
        <v/>
      </c>
      <c r="L69" s="101">
        <v>99</v>
      </c>
      <c r="M69" s="104" t="str">
        <f>$A68</f>
        <v/>
      </c>
      <c r="N69" s="105">
        <v>99</v>
      </c>
      <c r="O69" s="88"/>
      <c r="P69" s="88"/>
      <c r="Q69" s="88"/>
      <c r="R69" s="88"/>
      <c r="S69" s="88"/>
      <c r="T69" s="88"/>
      <c r="U69" s="88"/>
      <c r="V69" s="88"/>
      <c r="W69" s="88"/>
      <c r="X69" s="88"/>
      <c r="Y69" s="88"/>
    </row>
    <row r="70" spans="1:25" s="6" customFormat="1" ht="12" hidden="1" thickBot="1" x14ac:dyDescent="0.25">
      <c r="A70" s="227" t="str">
        <f>IF(ROW()&lt;=B$3,INDEX(FP!F:F,B$2+ROW()-1)&amp;" - "&amp;INDEX(FP!C:C,B$2+ROW()-1),"")</f>
        <v/>
      </c>
      <c r="B70" s="227"/>
      <c r="C70" s="232" t="str">
        <f>IF(ROW()&lt;=B$3,INDEX(FP!E:E,B$2+ROW()-1),"")</f>
        <v/>
      </c>
      <c r="D70" s="226" t="str">
        <f>IF(ROW()&lt;=B$3,INDEX(FP!F:F,B$2+ROW()-1),"")</f>
        <v/>
      </c>
      <c r="E70" s="226"/>
      <c r="F70" s="226" t="str">
        <f>IF(ROW()&lt;=B$3,INDEX(FP!G:G,B$2+ROW()-1),"")</f>
        <v/>
      </c>
      <c r="G70" s="226"/>
      <c r="H70" s="227" t="str">
        <f>IF(ROW()&lt;=B$3,INDEX(FP!C:C,B$2+ROW()-1),"")</f>
        <v/>
      </c>
      <c r="I70" s="228" t="str">
        <f>IF(ROW()&lt;=B$3,SUMIF(A$107:A$10056,A70,I$107:I$10056),"")</f>
        <v/>
      </c>
      <c r="J70" s="228" t="str">
        <f>IF(ROW()&lt;=B$3,SUMIFS(I$103:I$50056,A$103:A$50056,K70,J$103:J$50056,L70),"")</f>
        <v/>
      </c>
      <c r="K70" s="110" t="str">
        <f t="shared" si="1"/>
        <v/>
      </c>
      <c r="L70" s="101">
        <v>99</v>
      </c>
      <c r="M70" s="96" t="s">
        <v>236</v>
      </c>
      <c r="N70" s="95" t="s">
        <v>275</v>
      </c>
      <c r="O70" s="88"/>
      <c r="P70" s="88"/>
      <c r="Q70" s="88"/>
      <c r="R70" s="88"/>
      <c r="S70" s="88"/>
      <c r="T70" s="88"/>
      <c r="U70" s="88"/>
      <c r="V70" s="88"/>
      <c r="W70" s="88"/>
      <c r="X70" s="88"/>
      <c r="Y70" s="88"/>
    </row>
    <row r="71" spans="1:25" s="6" customFormat="1" ht="12" hidden="1" thickBot="1" x14ac:dyDescent="0.25">
      <c r="A71" s="227" t="str">
        <f>IF(ROW()&lt;=B$3,INDEX(FP!F:F,B$2+ROW()-1)&amp;" - "&amp;INDEX(FP!C:C,B$2+ROW()-1),"")</f>
        <v/>
      </c>
      <c r="B71" s="227"/>
      <c r="C71" s="232" t="str">
        <f>IF(ROW()&lt;=B$3,INDEX(FP!E:E,B$2+ROW()-1),"")</f>
        <v/>
      </c>
      <c r="D71" s="226" t="str">
        <f>IF(ROW()&lt;=B$3,INDEX(FP!F:F,B$2+ROW()-1),"")</f>
        <v/>
      </c>
      <c r="E71" s="226"/>
      <c r="F71" s="226" t="str">
        <f>IF(ROW()&lt;=B$3,INDEX(FP!G:G,B$2+ROW()-1),"")</f>
        <v/>
      </c>
      <c r="G71" s="226"/>
      <c r="H71" s="227" t="str">
        <f>IF(ROW()&lt;=B$3,INDEX(FP!C:C,B$2+ROW()-1),"")</f>
        <v/>
      </c>
      <c r="I71" s="228" t="str">
        <f>IF(ROW()&lt;=B$3,SUMIF(A$107:A$10056,A71,I$107:I$10056),"")</f>
        <v/>
      </c>
      <c r="J71" s="228" t="str">
        <f>IF(ROW()&lt;=B$3,SUMIFS(I$103:I$50056,A$103:A$50056,K71,J$103:J$50056,L71),"")</f>
        <v/>
      </c>
      <c r="K71" s="110" t="str">
        <f t="shared" si="1"/>
        <v/>
      </c>
      <c r="L71" s="101">
        <v>99</v>
      </c>
      <c r="M71" s="94" t="str">
        <f>$A70</f>
        <v/>
      </c>
      <c r="N71" s="94">
        <v>99</v>
      </c>
      <c r="O71" s="88"/>
      <c r="P71" s="88"/>
      <c r="Q71" s="88"/>
      <c r="R71" s="88"/>
      <c r="S71" s="88"/>
      <c r="T71" s="88"/>
      <c r="U71" s="88"/>
      <c r="V71" s="88"/>
      <c r="W71" s="88"/>
      <c r="X71" s="88"/>
      <c r="Y71" s="88"/>
    </row>
    <row r="72" spans="1:25" s="6" customFormat="1" ht="12" hidden="1" thickBot="1" x14ac:dyDescent="0.25">
      <c r="A72" s="227" t="str">
        <f>IF(ROW()&lt;=B$3,INDEX(FP!F:F,B$2+ROW()-1)&amp;" - "&amp;INDEX(FP!C:C,B$2+ROW()-1),"")</f>
        <v/>
      </c>
      <c r="B72" s="227"/>
      <c r="C72" s="232" t="str">
        <f>IF(ROW()&lt;=B$3,INDEX(FP!E:E,B$2+ROW()-1),"")</f>
        <v/>
      </c>
      <c r="D72" s="226" t="str">
        <f>IF(ROW()&lt;=B$3,INDEX(FP!F:F,B$2+ROW()-1),"")</f>
        <v/>
      </c>
      <c r="E72" s="226"/>
      <c r="F72" s="226" t="str">
        <f>IF(ROW()&lt;=B$3,INDEX(FP!G:G,B$2+ROW()-1),"")</f>
        <v/>
      </c>
      <c r="G72" s="226"/>
      <c r="H72" s="227" t="str">
        <f>IF(ROW()&lt;=B$3,INDEX(FP!C:C,B$2+ROW()-1),"")</f>
        <v/>
      </c>
      <c r="I72" s="228" t="str">
        <f>IF(ROW()&lt;=B$3,SUMIF(A$107:A$10056,A72,I$107:I$10056),"")</f>
        <v/>
      </c>
      <c r="J72" s="228" t="str">
        <f>IF(ROW()&lt;=B$3,SUMIFS(I$103:I$50056,A$103:A$50056,K72,J$103:J$50056,L72),"")</f>
        <v/>
      </c>
      <c r="K72" s="110" t="str">
        <f t="shared" si="1"/>
        <v/>
      </c>
      <c r="L72" s="101">
        <v>99</v>
      </c>
      <c r="M72" s="102" t="s">
        <v>236</v>
      </c>
      <c r="N72" s="103" t="s">
        <v>275</v>
      </c>
      <c r="O72" s="88"/>
      <c r="P72" s="88"/>
      <c r="Q72" s="88"/>
      <c r="R72" s="88"/>
      <c r="S72" s="88"/>
      <c r="T72" s="88"/>
      <c r="U72" s="88"/>
      <c r="V72" s="88"/>
      <c r="W72" s="88"/>
      <c r="X72" s="88"/>
      <c r="Y72" s="88"/>
    </row>
    <row r="73" spans="1:25" s="6" customFormat="1" ht="12" hidden="1" thickBot="1" x14ac:dyDescent="0.25">
      <c r="A73" s="227" t="str">
        <f>IF(ROW()&lt;=B$3,INDEX(FP!F:F,B$2+ROW()-1)&amp;" - "&amp;INDEX(FP!C:C,B$2+ROW()-1),"")</f>
        <v/>
      </c>
      <c r="B73" s="227"/>
      <c r="C73" s="232" t="str">
        <f>IF(ROW()&lt;=B$3,INDEX(FP!E:E,B$2+ROW()-1),"")</f>
        <v/>
      </c>
      <c r="D73" s="226" t="str">
        <f>IF(ROW()&lt;=B$3,INDEX(FP!F:F,B$2+ROW()-1),"")</f>
        <v/>
      </c>
      <c r="E73" s="226"/>
      <c r="F73" s="226" t="str">
        <f>IF(ROW()&lt;=B$3,INDEX(FP!G:G,B$2+ROW()-1),"")</f>
        <v/>
      </c>
      <c r="G73" s="226"/>
      <c r="H73" s="227" t="str">
        <f>IF(ROW()&lt;=B$3,INDEX(FP!C:C,B$2+ROW()-1),"")</f>
        <v/>
      </c>
      <c r="I73" s="228" t="str">
        <f>IF(ROW()&lt;=B$3,SUMIF(A$107:A$10056,A73,I$107:I$10056),"")</f>
        <v/>
      </c>
      <c r="J73" s="228" t="str">
        <f>IF(ROW()&lt;=B$3,SUMIFS(I$103:I$50056,A$103:A$50056,K73,J$103:J$50056,L73),"")</f>
        <v/>
      </c>
      <c r="K73" s="110" t="str">
        <f t="shared" si="1"/>
        <v/>
      </c>
      <c r="L73" s="101">
        <v>99</v>
      </c>
      <c r="M73" s="104" t="str">
        <f>$A72</f>
        <v/>
      </c>
      <c r="N73" s="105">
        <v>99</v>
      </c>
      <c r="O73" s="88"/>
      <c r="P73" s="88"/>
      <c r="Q73" s="88"/>
      <c r="R73" s="88"/>
      <c r="S73" s="88"/>
      <c r="T73" s="88"/>
      <c r="U73" s="88"/>
      <c r="V73" s="88"/>
      <c r="W73" s="88"/>
      <c r="X73" s="88"/>
      <c r="Y73" s="88"/>
    </row>
    <row r="74" spans="1:25" s="6" customFormat="1" ht="12" hidden="1" thickBot="1" x14ac:dyDescent="0.25">
      <c r="A74" s="227" t="str">
        <f>IF(ROW()&lt;=B$3,INDEX(FP!F:F,B$2+ROW()-1)&amp;" - "&amp;INDEX(FP!C:C,B$2+ROW()-1),"")</f>
        <v/>
      </c>
      <c r="B74" s="227"/>
      <c r="C74" s="232" t="str">
        <f>IF(ROW()&lt;=B$3,INDEX(FP!E:E,B$2+ROW()-1),"")</f>
        <v/>
      </c>
      <c r="D74" s="226" t="str">
        <f>IF(ROW()&lt;=B$3,INDEX(FP!F:F,B$2+ROW()-1),"")</f>
        <v/>
      </c>
      <c r="E74" s="226"/>
      <c r="F74" s="226" t="str">
        <f>IF(ROW()&lt;=B$3,INDEX(FP!G:G,B$2+ROW()-1),"")</f>
        <v/>
      </c>
      <c r="G74" s="226"/>
      <c r="H74" s="227" t="str">
        <f>IF(ROW()&lt;=B$3,INDEX(FP!C:C,B$2+ROW()-1),"")</f>
        <v/>
      </c>
      <c r="I74" s="228" t="str">
        <f>IF(ROW()&lt;=B$3,SUMIF(A$107:A$10056,A74,I$107:I$10056),"")</f>
        <v/>
      </c>
      <c r="J74" s="228" t="str">
        <f>IF(ROW()&lt;=B$3,SUMIFS(I$103:I$50056,A$103:A$50056,K74,J$103:J$50056,L74),"")</f>
        <v/>
      </c>
      <c r="K74" s="110" t="str">
        <f t="shared" si="1"/>
        <v/>
      </c>
      <c r="L74" s="101">
        <v>99</v>
      </c>
      <c r="M74" s="96" t="s">
        <v>236</v>
      </c>
      <c r="N74" s="95" t="s">
        <v>275</v>
      </c>
      <c r="O74" s="88"/>
      <c r="P74" s="88"/>
      <c r="Q74" s="88"/>
      <c r="R74" s="88"/>
      <c r="S74" s="88"/>
      <c r="T74" s="88"/>
      <c r="U74" s="88"/>
      <c r="V74" s="88"/>
      <c r="W74" s="88"/>
      <c r="X74" s="88"/>
      <c r="Y74" s="88"/>
    </row>
    <row r="75" spans="1:25" s="6" customFormat="1" ht="12" hidden="1" thickBot="1" x14ac:dyDescent="0.25">
      <c r="A75" s="227" t="str">
        <f>IF(ROW()&lt;=B$3,INDEX(FP!F:F,B$2+ROW()-1)&amp;" - "&amp;INDEX(FP!C:C,B$2+ROW()-1),"")</f>
        <v/>
      </c>
      <c r="B75" s="227"/>
      <c r="C75" s="232" t="str">
        <f>IF(ROW()&lt;=B$3,INDEX(FP!E:E,B$2+ROW()-1),"")</f>
        <v/>
      </c>
      <c r="D75" s="226" t="str">
        <f>IF(ROW()&lt;=B$3,INDEX(FP!F:F,B$2+ROW()-1),"")</f>
        <v/>
      </c>
      <c r="E75" s="226"/>
      <c r="F75" s="226" t="str">
        <f>IF(ROW()&lt;=B$3,INDEX(FP!G:G,B$2+ROW()-1),"")</f>
        <v/>
      </c>
      <c r="G75" s="226"/>
      <c r="H75" s="227" t="str">
        <f>IF(ROW()&lt;=B$3,INDEX(FP!C:C,B$2+ROW()-1),"")</f>
        <v/>
      </c>
      <c r="I75" s="228" t="str">
        <f>IF(ROW()&lt;=B$3,SUMIF(A$107:A$10056,A75,I$107:I$10056),"")</f>
        <v/>
      </c>
      <c r="J75" s="228" t="str">
        <f>IF(ROW()&lt;=B$3,SUMIFS(I$103:I$50056,A$103:A$50056,K75,J$103:J$50056,L75),"")</f>
        <v/>
      </c>
      <c r="K75" s="110" t="str">
        <f t="shared" si="1"/>
        <v/>
      </c>
      <c r="L75" s="101">
        <v>99</v>
      </c>
      <c r="M75" s="94" t="str">
        <f>$A74</f>
        <v/>
      </c>
      <c r="N75" s="94">
        <v>99</v>
      </c>
      <c r="O75" s="88"/>
      <c r="P75" s="88"/>
      <c r="Q75" s="88"/>
      <c r="R75" s="88"/>
      <c r="S75" s="88"/>
      <c r="T75" s="88"/>
      <c r="U75" s="88"/>
      <c r="V75" s="88"/>
      <c r="W75" s="88"/>
      <c r="X75" s="88"/>
      <c r="Y75" s="88"/>
    </row>
    <row r="76" spans="1:25" s="6" customFormat="1" ht="12" hidden="1" thickBot="1" x14ac:dyDescent="0.25">
      <c r="A76" s="227" t="str">
        <f>IF(ROW()&lt;=B$3,INDEX(FP!F:F,B$2+ROW()-1)&amp;" - "&amp;INDEX(FP!C:C,B$2+ROW()-1),"")</f>
        <v/>
      </c>
      <c r="B76" s="227"/>
      <c r="C76" s="232" t="str">
        <f>IF(ROW()&lt;=B$3,INDEX(FP!E:E,B$2+ROW()-1),"")</f>
        <v/>
      </c>
      <c r="D76" s="226" t="str">
        <f>IF(ROW()&lt;=B$3,INDEX(FP!F:F,B$2+ROW()-1),"")</f>
        <v/>
      </c>
      <c r="E76" s="226"/>
      <c r="F76" s="226" t="str">
        <f>IF(ROW()&lt;=B$3,INDEX(FP!G:G,B$2+ROW()-1),"")</f>
        <v/>
      </c>
      <c r="G76" s="226"/>
      <c r="H76" s="227" t="str">
        <f>IF(ROW()&lt;=B$3,INDEX(FP!C:C,B$2+ROW()-1),"")</f>
        <v/>
      </c>
      <c r="I76" s="228" t="str">
        <f>IF(ROW()&lt;=B$3,SUMIF(A$107:A$10056,A76,I$107:I$10056),"")</f>
        <v/>
      </c>
      <c r="J76" s="228" t="str">
        <f>IF(ROW()&lt;=B$3,SUMIFS(I$103:I$50056,A$103:A$50056,K76,J$103:J$50056,L76),"")</f>
        <v/>
      </c>
      <c r="K76" s="110" t="str">
        <f t="shared" si="1"/>
        <v/>
      </c>
      <c r="L76" s="101">
        <v>99</v>
      </c>
      <c r="M76" s="102" t="s">
        <v>236</v>
      </c>
      <c r="N76" s="103" t="s">
        <v>275</v>
      </c>
      <c r="O76" s="88"/>
      <c r="P76" s="88"/>
      <c r="Q76" s="88"/>
      <c r="R76" s="88"/>
      <c r="S76" s="88"/>
      <c r="T76" s="88"/>
      <c r="U76" s="88"/>
      <c r="V76" s="88"/>
      <c r="W76" s="88"/>
      <c r="X76" s="88"/>
      <c r="Y76" s="88"/>
    </row>
    <row r="77" spans="1:25" s="6" customFormat="1" ht="12" hidden="1" thickBot="1" x14ac:dyDescent="0.25">
      <c r="A77" s="227" t="str">
        <f>IF(ROW()&lt;=B$3,INDEX(FP!F:F,B$2+ROW()-1)&amp;" - "&amp;INDEX(FP!C:C,B$2+ROW()-1),"")</f>
        <v/>
      </c>
      <c r="B77" s="227"/>
      <c r="C77" s="232" t="str">
        <f>IF(ROW()&lt;=B$3,INDEX(FP!E:E,B$2+ROW()-1),"")</f>
        <v/>
      </c>
      <c r="D77" s="226" t="str">
        <f>IF(ROW()&lt;=B$3,INDEX(FP!F:F,B$2+ROW()-1),"")</f>
        <v/>
      </c>
      <c r="E77" s="226"/>
      <c r="F77" s="226" t="str">
        <f>IF(ROW()&lt;=B$3,INDEX(FP!G:G,B$2+ROW()-1),"")</f>
        <v/>
      </c>
      <c r="G77" s="226"/>
      <c r="H77" s="227" t="str">
        <f>IF(ROW()&lt;=B$3,INDEX(FP!C:C,B$2+ROW()-1),"")</f>
        <v/>
      </c>
      <c r="I77" s="228" t="str">
        <f>IF(ROW()&lt;=B$3,SUMIF(A$107:A$10056,A77,I$107:I$10056),"")</f>
        <v/>
      </c>
      <c r="J77" s="228" t="str">
        <f>IF(ROW()&lt;=B$3,SUMIFS(I$103:I$50056,A$103:A$50056,K77,J$103:J$50056,L77),"")</f>
        <v/>
      </c>
      <c r="K77" s="110" t="str">
        <f t="shared" si="1"/>
        <v/>
      </c>
      <c r="L77" s="101">
        <v>99</v>
      </c>
      <c r="M77" s="104" t="str">
        <f>$A76</f>
        <v/>
      </c>
      <c r="N77" s="105">
        <v>99</v>
      </c>
      <c r="O77" s="88"/>
      <c r="P77" s="88"/>
      <c r="Q77" s="88"/>
      <c r="R77" s="88"/>
      <c r="S77" s="88"/>
      <c r="T77" s="88"/>
      <c r="U77" s="88"/>
      <c r="V77" s="88"/>
      <c r="W77" s="88"/>
      <c r="X77" s="88"/>
      <c r="Y77" s="88"/>
    </row>
    <row r="78" spans="1:25" s="6" customFormat="1" ht="12" hidden="1" thickBot="1" x14ac:dyDescent="0.25">
      <c r="A78" s="227" t="str">
        <f>IF(ROW()&lt;=B$3,INDEX(FP!F:F,B$2+ROW()-1)&amp;" - "&amp;INDEX(FP!C:C,B$2+ROW()-1),"")</f>
        <v/>
      </c>
      <c r="B78" s="227"/>
      <c r="C78" s="232" t="str">
        <f>IF(ROW()&lt;=B$3,INDEX(FP!E:E,B$2+ROW()-1),"")</f>
        <v/>
      </c>
      <c r="D78" s="226" t="str">
        <f>IF(ROW()&lt;=B$3,INDEX(FP!F:F,B$2+ROW()-1),"")</f>
        <v/>
      </c>
      <c r="E78" s="226"/>
      <c r="F78" s="226" t="str">
        <f>IF(ROW()&lt;=B$3,INDEX(FP!G:G,B$2+ROW()-1),"")</f>
        <v/>
      </c>
      <c r="G78" s="226"/>
      <c r="H78" s="227" t="str">
        <f>IF(ROW()&lt;=B$3,INDEX(FP!C:C,B$2+ROW()-1),"")</f>
        <v/>
      </c>
      <c r="I78" s="228" t="str">
        <f>IF(ROW()&lt;=B$3,SUMIF(A$107:A$10056,A78,I$107:I$10056),"")</f>
        <v/>
      </c>
      <c r="J78" s="228" t="str">
        <f>IF(ROW()&lt;=B$3,SUMIFS(I$103:I$50056,A$103:A$50056,K78,J$103:J$50056,L78),"")</f>
        <v/>
      </c>
      <c r="K78" s="110" t="str">
        <f t="shared" si="1"/>
        <v/>
      </c>
      <c r="L78" s="101">
        <v>99</v>
      </c>
      <c r="M78" s="96" t="s">
        <v>236</v>
      </c>
      <c r="N78" s="95" t="s">
        <v>275</v>
      </c>
      <c r="O78" s="88"/>
      <c r="P78" s="88"/>
      <c r="Q78" s="88"/>
      <c r="R78" s="88"/>
      <c r="S78" s="88"/>
      <c r="T78" s="88"/>
      <c r="U78" s="88"/>
      <c r="V78" s="88"/>
      <c r="W78" s="88"/>
      <c r="X78" s="88"/>
      <c r="Y78" s="88"/>
    </row>
    <row r="79" spans="1:25" s="6" customFormat="1" ht="12" hidden="1" thickBot="1" x14ac:dyDescent="0.25">
      <c r="A79" s="227" t="str">
        <f>IF(ROW()&lt;=B$3,INDEX(FP!F:F,B$2+ROW()-1)&amp;" - "&amp;INDEX(FP!C:C,B$2+ROW()-1),"")</f>
        <v/>
      </c>
      <c r="B79" s="227"/>
      <c r="C79" s="232" t="str">
        <f>IF(ROW()&lt;=B$3,INDEX(FP!E:E,B$2+ROW()-1),"")</f>
        <v/>
      </c>
      <c r="D79" s="226" t="str">
        <f>IF(ROW()&lt;=B$3,INDEX(FP!F:F,B$2+ROW()-1),"")</f>
        <v/>
      </c>
      <c r="E79" s="226"/>
      <c r="F79" s="226" t="str">
        <f>IF(ROW()&lt;=B$3,INDEX(FP!G:G,B$2+ROW()-1),"")</f>
        <v/>
      </c>
      <c r="G79" s="226"/>
      <c r="H79" s="227" t="str">
        <f>IF(ROW()&lt;=B$3,INDEX(FP!C:C,B$2+ROW()-1),"")</f>
        <v/>
      </c>
      <c r="I79" s="228" t="str">
        <f>IF(ROW()&lt;=B$3,SUMIF(A$107:A$10056,A79,I$107:I$10056),"")</f>
        <v/>
      </c>
      <c r="J79" s="228" t="str">
        <f>IF(ROW()&lt;=B$3,SUMIFS(I$103:I$50056,A$103:A$50056,K79,J$103:J$50056,L79),"")</f>
        <v/>
      </c>
      <c r="K79" s="110" t="str">
        <f t="shared" si="1"/>
        <v/>
      </c>
      <c r="L79" s="101">
        <v>99</v>
      </c>
      <c r="M79" s="94" t="str">
        <f>$A78</f>
        <v/>
      </c>
      <c r="N79" s="94">
        <v>99</v>
      </c>
      <c r="O79" s="88"/>
      <c r="P79" s="88"/>
      <c r="Q79" s="88"/>
      <c r="R79" s="88"/>
      <c r="S79" s="88"/>
      <c r="T79" s="88"/>
      <c r="U79" s="88"/>
      <c r="V79" s="88"/>
      <c r="W79" s="88"/>
      <c r="X79" s="88"/>
      <c r="Y79" s="88"/>
    </row>
    <row r="80" spans="1:25" s="6" customFormat="1" ht="12" hidden="1" thickBot="1" x14ac:dyDescent="0.25">
      <c r="A80" s="227" t="str">
        <f>IF(ROW()&lt;=B$3,INDEX(FP!F:F,B$2+ROW()-1)&amp;" - "&amp;INDEX(FP!C:C,B$2+ROW()-1),"")</f>
        <v/>
      </c>
      <c r="B80" s="227"/>
      <c r="C80" s="232" t="str">
        <f>IF(ROW()&lt;=B$3,INDEX(FP!E:E,B$2+ROW()-1),"")</f>
        <v/>
      </c>
      <c r="D80" s="226" t="str">
        <f>IF(ROW()&lt;=B$3,INDEX(FP!F:F,B$2+ROW()-1),"")</f>
        <v/>
      </c>
      <c r="E80" s="226"/>
      <c r="F80" s="226" t="str">
        <f>IF(ROW()&lt;=B$3,INDEX(FP!G:G,B$2+ROW()-1),"")</f>
        <v/>
      </c>
      <c r="G80" s="226"/>
      <c r="H80" s="227" t="str">
        <f>IF(ROW()&lt;=B$3,INDEX(FP!C:C,B$2+ROW()-1),"")</f>
        <v/>
      </c>
      <c r="I80" s="228" t="str">
        <f>IF(ROW()&lt;=B$3,SUMIF(A$107:A$10056,A80,I$107:I$10056),"")</f>
        <v/>
      </c>
      <c r="J80" s="228" t="str">
        <f>IF(ROW()&lt;=B$3,SUMIFS(I$103:I$50056,A$103:A$50056,K80,J$103:J$50056,L80),"")</f>
        <v/>
      </c>
      <c r="K80" s="110" t="str">
        <f t="shared" si="1"/>
        <v/>
      </c>
      <c r="L80" s="101">
        <v>99</v>
      </c>
      <c r="M80" s="102" t="s">
        <v>236</v>
      </c>
      <c r="N80" s="103" t="s">
        <v>275</v>
      </c>
      <c r="O80" s="88"/>
      <c r="P80" s="88"/>
      <c r="Q80" s="88"/>
      <c r="R80" s="88"/>
      <c r="S80" s="88"/>
      <c r="T80" s="88"/>
      <c r="U80" s="88"/>
      <c r="V80" s="88"/>
      <c r="W80" s="88"/>
      <c r="X80" s="88"/>
      <c r="Y80" s="88"/>
    </row>
    <row r="81" spans="1:25" s="6" customFormat="1" ht="12" hidden="1" thickBot="1" x14ac:dyDescent="0.25">
      <c r="A81" s="227" t="str">
        <f>IF(ROW()&lt;=B$3,INDEX(FP!F:F,B$2+ROW()-1)&amp;" - "&amp;INDEX(FP!C:C,B$2+ROW()-1),"")</f>
        <v/>
      </c>
      <c r="B81" s="227"/>
      <c r="C81" s="232" t="str">
        <f>IF(ROW()&lt;=B$3,INDEX(FP!E:E,B$2+ROW()-1),"")</f>
        <v/>
      </c>
      <c r="D81" s="226" t="str">
        <f>IF(ROW()&lt;=B$3,INDEX(FP!F:F,B$2+ROW()-1),"")</f>
        <v/>
      </c>
      <c r="E81" s="226"/>
      <c r="F81" s="226" t="str">
        <f>IF(ROW()&lt;=B$3,INDEX(FP!G:G,B$2+ROW()-1),"")</f>
        <v/>
      </c>
      <c r="G81" s="226"/>
      <c r="H81" s="227" t="str">
        <f>IF(ROW()&lt;=B$3,INDEX(FP!C:C,B$2+ROW()-1),"")</f>
        <v/>
      </c>
      <c r="I81" s="228" t="str">
        <f>IF(ROW()&lt;=B$3,SUMIF(A$107:A$10056,A81,I$107:I$10056),"")</f>
        <v/>
      </c>
      <c r="J81" s="228" t="str">
        <f>IF(ROW()&lt;=B$3,SUMIFS(I$103:I$50056,A$103:A$50056,K81,J$103:J$50056,L81),"")</f>
        <v/>
      </c>
      <c r="K81" s="110" t="str">
        <f t="shared" si="1"/>
        <v/>
      </c>
      <c r="L81" s="101">
        <v>99</v>
      </c>
      <c r="M81" s="104" t="str">
        <f>$A80</f>
        <v/>
      </c>
      <c r="N81" s="105">
        <v>99</v>
      </c>
      <c r="O81" s="88"/>
      <c r="P81" s="88"/>
      <c r="Q81" s="88"/>
      <c r="R81" s="88"/>
      <c r="S81" s="88"/>
      <c r="T81" s="88"/>
      <c r="U81" s="88"/>
      <c r="V81" s="88"/>
      <c r="W81" s="88"/>
      <c r="X81" s="88"/>
      <c r="Y81" s="88"/>
    </row>
    <row r="82" spans="1:25" s="6" customFormat="1" ht="12" hidden="1" thickBot="1" x14ac:dyDescent="0.25">
      <c r="A82" s="227" t="str">
        <f>IF(ROW()&lt;=B$3,INDEX(FP!F:F,B$2+ROW()-1)&amp;" - "&amp;INDEX(FP!C:C,B$2+ROW()-1),"")</f>
        <v/>
      </c>
      <c r="B82" s="227"/>
      <c r="C82" s="232" t="str">
        <f>IF(ROW()&lt;=B$3,INDEX(FP!E:E,B$2+ROW()-1),"")</f>
        <v/>
      </c>
      <c r="D82" s="226" t="str">
        <f>IF(ROW()&lt;=B$3,INDEX(FP!F:F,B$2+ROW()-1),"")</f>
        <v/>
      </c>
      <c r="E82" s="226"/>
      <c r="F82" s="226" t="str">
        <f>IF(ROW()&lt;=B$3,INDEX(FP!G:G,B$2+ROW()-1),"")</f>
        <v/>
      </c>
      <c r="G82" s="226"/>
      <c r="H82" s="227" t="str">
        <f>IF(ROW()&lt;=B$3,INDEX(FP!C:C,B$2+ROW()-1),"")</f>
        <v/>
      </c>
      <c r="I82" s="228" t="str">
        <f>IF(ROW()&lt;=B$3,SUMIF(A$107:A$10056,A82,I$107:I$10056),"")</f>
        <v/>
      </c>
      <c r="J82" s="228" t="str">
        <f>IF(ROW()&lt;=B$3,SUMIFS(I$103:I$50056,A$103:A$50056,K82,J$103:J$50056,L82),"")</f>
        <v/>
      </c>
      <c r="K82" s="110" t="str">
        <f t="shared" si="1"/>
        <v/>
      </c>
      <c r="L82" s="101">
        <v>99</v>
      </c>
      <c r="M82" s="96" t="s">
        <v>236</v>
      </c>
      <c r="N82" s="95" t="s">
        <v>275</v>
      </c>
      <c r="O82" s="88"/>
      <c r="P82" s="88"/>
      <c r="Q82" s="88"/>
      <c r="R82" s="88"/>
      <c r="S82" s="88"/>
      <c r="T82" s="88"/>
      <c r="U82" s="88"/>
      <c r="V82" s="88"/>
      <c r="W82" s="88"/>
      <c r="X82" s="88"/>
      <c r="Y82" s="88"/>
    </row>
    <row r="83" spans="1:25" s="6" customFormat="1" ht="12" hidden="1" thickBot="1" x14ac:dyDescent="0.25">
      <c r="A83" s="227" t="str">
        <f>IF(ROW()&lt;=B$3,INDEX(FP!F:F,B$2+ROW()-1)&amp;" - "&amp;INDEX(FP!C:C,B$2+ROW()-1),"")</f>
        <v/>
      </c>
      <c r="B83" s="227"/>
      <c r="C83" s="232" t="str">
        <f>IF(ROW()&lt;=B$3,INDEX(FP!E:E,B$2+ROW()-1),"")</f>
        <v/>
      </c>
      <c r="D83" s="226" t="str">
        <f>IF(ROW()&lt;=B$3,INDEX(FP!F:F,B$2+ROW()-1),"")</f>
        <v/>
      </c>
      <c r="E83" s="226"/>
      <c r="F83" s="226" t="str">
        <f>IF(ROW()&lt;=B$3,INDEX(FP!G:G,B$2+ROW()-1),"")</f>
        <v/>
      </c>
      <c r="G83" s="226"/>
      <c r="H83" s="227" t="str">
        <f>IF(ROW()&lt;=B$3,INDEX(FP!C:C,B$2+ROW()-1),"")</f>
        <v/>
      </c>
      <c r="I83" s="228" t="str">
        <f>IF(ROW()&lt;=B$3,SUMIF(A$107:A$10056,A83,I$107:I$10056),"")</f>
        <v/>
      </c>
      <c r="J83" s="228" t="str">
        <f>IF(ROW()&lt;=B$3,SUMIFS(I$103:I$50056,A$103:A$50056,K83,J$103:J$50056,L83),"")</f>
        <v/>
      </c>
      <c r="K83" s="110" t="str">
        <f t="shared" si="1"/>
        <v/>
      </c>
      <c r="L83" s="101">
        <v>99</v>
      </c>
      <c r="M83" s="94" t="str">
        <f>$A82</f>
        <v/>
      </c>
      <c r="N83" s="94">
        <v>99</v>
      </c>
      <c r="O83" s="88"/>
      <c r="P83" s="88"/>
      <c r="Q83" s="88"/>
      <c r="R83" s="88"/>
      <c r="S83" s="88"/>
      <c r="T83" s="88"/>
      <c r="U83" s="88"/>
      <c r="V83" s="88"/>
      <c r="W83" s="88"/>
      <c r="X83" s="88"/>
      <c r="Y83" s="88"/>
    </row>
    <row r="84" spans="1:25" s="6" customFormat="1" ht="12" hidden="1" thickBot="1" x14ac:dyDescent="0.25">
      <c r="A84" s="227" t="str">
        <f>IF(ROW()&lt;=B$3,INDEX(FP!F:F,B$2+ROW()-1)&amp;" - "&amp;INDEX(FP!C:C,B$2+ROW()-1),"")</f>
        <v/>
      </c>
      <c r="B84" s="227"/>
      <c r="C84" s="232" t="str">
        <f>IF(ROW()&lt;=B$3,INDEX(FP!E:E,B$2+ROW()-1),"")</f>
        <v/>
      </c>
      <c r="D84" s="226" t="str">
        <f>IF(ROW()&lt;=B$3,INDEX(FP!F:F,B$2+ROW()-1),"")</f>
        <v/>
      </c>
      <c r="E84" s="226"/>
      <c r="F84" s="226" t="str">
        <f>IF(ROW()&lt;=B$3,INDEX(FP!G:G,B$2+ROW()-1),"")</f>
        <v/>
      </c>
      <c r="G84" s="226"/>
      <c r="H84" s="227" t="str">
        <f>IF(ROW()&lt;=B$3,INDEX(FP!C:C,B$2+ROW()-1),"")</f>
        <v/>
      </c>
      <c r="I84" s="228" t="str">
        <f>IF(ROW()&lt;=B$3,SUMIF(A$107:A$10056,A84,I$107:I$10056),"")</f>
        <v/>
      </c>
      <c r="J84" s="228" t="str">
        <f>IF(ROW()&lt;=B$3,SUMIFS(I$103:I$50056,A$103:A$50056,K84,J$103:J$50056,L84),"")</f>
        <v/>
      </c>
      <c r="K84" s="110" t="str">
        <f t="shared" si="1"/>
        <v/>
      </c>
      <c r="L84" s="101">
        <v>99</v>
      </c>
      <c r="M84" s="102" t="s">
        <v>236</v>
      </c>
      <c r="N84" s="103" t="s">
        <v>275</v>
      </c>
      <c r="O84" s="88"/>
      <c r="P84" s="88"/>
      <c r="Q84" s="88"/>
      <c r="R84" s="88"/>
      <c r="S84" s="88"/>
      <c r="T84" s="88"/>
      <c r="U84" s="88"/>
      <c r="V84" s="88"/>
      <c r="W84" s="88"/>
      <c r="X84" s="88"/>
      <c r="Y84" s="88"/>
    </row>
    <row r="85" spans="1:25" s="6" customFormat="1" ht="12" hidden="1" thickBot="1" x14ac:dyDescent="0.25">
      <c r="A85" s="227" t="str">
        <f>IF(ROW()&lt;=B$3,INDEX(FP!F:F,B$2+ROW()-1)&amp;" - "&amp;INDEX(FP!C:C,B$2+ROW()-1),"")</f>
        <v/>
      </c>
      <c r="B85" s="227"/>
      <c r="C85" s="232" t="str">
        <f>IF(ROW()&lt;=B$3,INDEX(FP!E:E,B$2+ROW()-1),"")</f>
        <v/>
      </c>
      <c r="D85" s="226" t="str">
        <f>IF(ROW()&lt;=B$3,INDEX(FP!F:F,B$2+ROW()-1),"")</f>
        <v/>
      </c>
      <c r="E85" s="226"/>
      <c r="F85" s="226" t="str">
        <f>IF(ROW()&lt;=B$3,INDEX(FP!G:G,B$2+ROW()-1),"")</f>
        <v/>
      </c>
      <c r="G85" s="226"/>
      <c r="H85" s="227" t="str">
        <f>IF(ROW()&lt;=B$3,INDEX(FP!C:C,B$2+ROW()-1),"")</f>
        <v/>
      </c>
      <c r="I85" s="228" t="str">
        <f>IF(ROW()&lt;=B$3,SUMIF(A$107:A$10056,A85,I$107:I$10056),"")</f>
        <v/>
      </c>
      <c r="J85" s="228" t="str">
        <f>IF(ROW()&lt;=B$3,SUMIFS(I$103:I$50056,A$103:A$50056,K85,J$103:J$50056,L85),"")</f>
        <v/>
      </c>
      <c r="K85" s="110" t="str">
        <f t="shared" si="1"/>
        <v/>
      </c>
      <c r="L85" s="101">
        <v>99</v>
      </c>
      <c r="M85" s="104" t="str">
        <f>$A84</f>
        <v/>
      </c>
      <c r="N85" s="105">
        <v>99</v>
      </c>
      <c r="O85" s="88"/>
      <c r="P85" s="88"/>
      <c r="Q85" s="88"/>
      <c r="R85" s="88"/>
      <c r="S85" s="88"/>
      <c r="T85" s="88"/>
      <c r="U85" s="88"/>
      <c r="V85" s="88"/>
      <c r="W85" s="88"/>
      <c r="X85" s="88"/>
      <c r="Y85" s="88"/>
    </row>
    <row r="86" spans="1:25" s="6" customFormat="1" ht="12" hidden="1" thickBot="1" x14ac:dyDescent="0.25">
      <c r="A86" s="227" t="str">
        <f>IF(ROW()&lt;=B$3,INDEX(FP!F:F,B$2+ROW()-1)&amp;" - "&amp;INDEX(FP!C:C,B$2+ROW()-1),"")</f>
        <v/>
      </c>
      <c r="B86" s="227"/>
      <c r="C86" s="232" t="str">
        <f>IF(ROW()&lt;=B$3,INDEX(FP!E:E,B$2+ROW()-1),"")</f>
        <v/>
      </c>
      <c r="D86" s="226" t="str">
        <f>IF(ROW()&lt;=B$3,INDEX(FP!F:F,B$2+ROW()-1),"")</f>
        <v/>
      </c>
      <c r="E86" s="226"/>
      <c r="F86" s="226" t="str">
        <f>IF(ROW()&lt;=B$3,INDEX(FP!G:G,B$2+ROW()-1),"")</f>
        <v/>
      </c>
      <c r="G86" s="226"/>
      <c r="H86" s="227" t="str">
        <f>IF(ROW()&lt;=B$3,INDEX(FP!C:C,B$2+ROW()-1),"")</f>
        <v/>
      </c>
      <c r="I86" s="228" t="str">
        <f>IF(ROW()&lt;=B$3,SUMIF(A$107:A$10056,A86,I$107:I$10056),"")</f>
        <v/>
      </c>
      <c r="J86" s="228" t="str">
        <f>IF(ROW()&lt;=B$3,SUMIFS(I$103:I$50056,A$103:A$50056,K86,J$103:J$50056,L86),"")</f>
        <v/>
      </c>
      <c r="K86" s="110" t="str">
        <f t="shared" si="1"/>
        <v/>
      </c>
      <c r="L86" s="101">
        <v>99</v>
      </c>
      <c r="M86" s="96" t="s">
        <v>236</v>
      </c>
      <c r="N86" s="95" t="s">
        <v>275</v>
      </c>
      <c r="O86" s="88"/>
      <c r="P86" s="88"/>
      <c r="Q86" s="88"/>
      <c r="R86" s="88"/>
      <c r="S86" s="88"/>
      <c r="T86" s="88"/>
      <c r="U86" s="88"/>
      <c r="V86" s="88"/>
      <c r="W86" s="88"/>
      <c r="X86" s="88"/>
      <c r="Y86" s="88"/>
    </row>
    <row r="87" spans="1:25" s="6" customFormat="1" ht="12" hidden="1" thickBot="1" x14ac:dyDescent="0.25">
      <c r="A87" s="227" t="str">
        <f>IF(ROW()&lt;=B$3,INDEX(FP!F:F,B$2+ROW()-1)&amp;" - "&amp;INDEX(FP!C:C,B$2+ROW()-1),"")</f>
        <v/>
      </c>
      <c r="B87" s="227"/>
      <c r="C87" s="232" t="str">
        <f>IF(ROW()&lt;=B$3,INDEX(FP!E:E,B$2+ROW()-1),"")</f>
        <v/>
      </c>
      <c r="D87" s="226" t="str">
        <f>IF(ROW()&lt;=B$3,INDEX(FP!F:F,B$2+ROW()-1),"")</f>
        <v/>
      </c>
      <c r="E87" s="226"/>
      <c r="F87" s="226" t="str">
        <f>IF(ROW()&lt;=B$3,INDEX(FP!G:G,B$2+ROW()-1),"")</f>
        <v/>
      </c>
      <c r="G87" s="226"/>
      <c r="H87" s="227" t="str">
        <f>IF(ROW()&lt;=B$3,INDEX(FP!C:C,B$2+ROW()-1),"")</f>
        <v/>
      </c>
      <c r="I87" s="228" t="str">
        <f>IF(ROW()&lt;=B$3,SUMIF(A$107:A$10056,A87,I$107:I$10056),"")</f>
        <v/>
      </c>
      <c r="J87" s="228" t="str">
        <f>IF(ROW()&lt;=B$3,SUMIFS(I$103:I$50056,A$103:A$50056,K87,J$103:J$50056,L87),"")</f>
        <v/>
      </c>
      <c r="K87" s="110" t="str">
        <f t="shared" si="1"/>
        <v/>
      </c>
      <c r="L87" s="101">
        <v>99</v>
      </c>
      <c r="M87" s="94" t="str">
        <f>$A86</f>
        <v/>
      </c>
      <c r="N87" s="94">
        <v>99</v>
      </c>
      <c r="O87" s="88"/>
      <c r="P87" s="88"/>
      <c r="Q87" s="88"/>
      <c r="R87" s="88"/>
      <c r="S87" s="88"/>
      <c r="T87" s="88"/>
      <c r="U87" s="88"/>
      <c r="V87" s="88"/>
      <c r="W87" s="88"/>
      <c r="X87" s="88"/>
      <c r="Y87" s="88"/>
    </row>
    <row r="88" spans="1:25" s="6" customFormat="1" ht="12" hidden="1" thickBot="1" x14ac:dyDescent="0.25">
      <c r="A88" s="227" t="str">
        <f>IF(ROW()&lt;=B$3,INDEX(FP!F:F,B$2+ROW()-1)&amp;" - "&amp;INDEX(FP!C:C,B$2+ROW()-1),"")</f>
        <v/>
      </c>
      <c r="B88" s="227"/>
      <c r="C88" s="232" t="str">
        <f>IF(ROW()&lt;=B$3,INDEX(FP!E:E,B$2+ROW()-1),"")</f>
        <v/>
      </c>
      <c r="D88" s="226" t="str">
        <f>IF(ROW()&lt;=B$3,INDEX(FP!F:F,B$2+ROW()-1),"")</f>
        <v/>
      </c>
      <c r="E88" s="226"/>
      <c r="F88" s="226" t="str">
        <f>IF(ROW()&lt;=B$3,INDEX(FP!G:G,B$2+ROW()-1),"")</f>
        <v/>
      </c>
      <c r="G88" s="226"/>
      <c r="H88" s="227" t="str">
        <f>IF(ROW()&lt;=B$3,INDEX(FP!C:C,B$2+ROW()-1),"")</f>
        <v/>
      </c>
      <c r="I88" s="228" t="str">
        <f>IF(ROW()&lt;=B$3,SUMIF(A$107:A$10056,A88,I$107:I$10056),"")</f>
        <v/>
      </c>
      <c r="J88" s="228" t="str">
        <f>IF(ROW()&lt;=B$3,SUMIFS(I$103:I$50056,A$103:A$50056,K88,J$103:J$50056,L88),"")</f>
        <v/>
      </c>
      <c r="K88" s="110" t="str">
        <f t="shared" si="1"/>
        <v/>
      </c>
      <c r="L88" s="101">
        <v>99</v>
      </c>
      <c r="M88" s="102" t="s">
        <v>236</v>
      </c>
      <c r="N88" s="103" t="s">
        <v>275</v>
      </c>
      <c r="O88" s="88"/>
      <c r="P88" s="88"/>
      <c r="Q88" s="88"/>
      <c r="R88" s="88"/>
      <c r="S88" s="88"/>
      <c r="T88" s="88"/>
      <c r="U88" s="88"/>
      <c r="V88" s="88"/>
      <c r="W88" s="88"/>
      <c r="X88" s="88"/>
      <c r="Y88" s="88"/>
    </row>
    <row r="89" spans="1:25" s="6" customFormat="1" ht="12" hidden="1" thickBot="1" x14ac:dyDescent="0.25">
      <c r="A89" s="227" t="str">
        <f>IF(ROW()&lt;=B$3,INDEX(FP!F:F,B$2+ROW()-1)&amp;" - "&amp;INDEX(FP!C:C,B$2+ROW()-1),"")</f>
        <v/>
      </c>
      <c r="B89" s="227"/>
      <c r="C89" s="232" t="str">
        <f>IF(ROW()&lt;=B$3,INDEX(FP!E:E,B$2+ROW()-1),"")</f>
        <v/>
      </c>
      <c r="D89" s="226" t="str">
        <f>IF(ROW()&lt;=B$3,INDEX(FP!F:F,B$2+ROW()-1),"")</f>
        <v/>
      </c>
      <c r="E89" s="226"/>
      <c r="F89" s="226" t="str">
        <f>IF(ROW()&lt;=B$3,INDEX(FP!G:G,B$2+ROW()-1),"")</f>
        <v/>
      </c>
      <c r="G89" s="226"/>
      <c r="H89" s="227" t="str">
        <f>IF(ROW()&lt;=B$3,INDEX(FP!C:C,B$2+ROW()-1),"")</f>
        <v/>
      </c>
      <c r="I89" s="228" t="str">
        <f>IF(ROW()&lt;=B$3,SUMIF(A$107:A$10056,A89,I$107:I$10056),"")</f>
        <v/>
      </c>
      <c r="J89" s="228" t="str">
        <f>IF(ROW()&lt;=B$3,SUMIFS(I$103:I$50056,A$103:A$50056,K89,J$103:J$50056,L89),"")</f>
        <v/>
      </c>
      <c r="K89" s="110" t="str">
        <f t="shared" si="1"/>
        <v/>
      </c>
      <c r="L89" s="101">
        <v>99</v>
      </c>
      <c r="M89" s="104" t="str">
        <f>$A88</f>
        <v/>
      </c>
      <c r="N89" s="105">
        <v>99</v>
      </c>
      <c r="O89" s="88"/>
      <c r="P89" s="88"/>
      <c r="Q89" s="88"/>
      <c r="R89" s="88"/>
      <c r="S89" s="88"/>
      <c r="T89" s="88"/>
      <c r="U89" s="88"/>
      <c r="V89" s="88"/>
      <c r="W89" s="88"/>
      <c r="X89" s="88"/>
      <c r="Y89" s="88"/>
    </row>
    <row r="90" spans="1:25" s="6" customFormat="1" ht="12" hidden="1" thickBot="1" x14ac:dyDescent="0.25">
      <c r="A90" s="227" t="str">
        <f>IF(ROW()&lt;=B$3,INDEX(FP!F:F,B$2+ROW()-1)&amp;" - "&amp;INDEX(FP!C:C,B$2+ROW()-1),"")</f>
        <v/>
      </c>
      <c r="B90" s="227"/>
      <c r="C90" s="232" t="str">
        <f>IF(ROW()&lt;=B$3,INDEX(FP!E:E,B$2+ROW()-1),"")</f>
        <v/>
      </c>
      <c r="D90" s="226" t="str">
        <f>IF(ROW()&lt;=B$3,INDEX(FP!F:F,B$2+ROW()-1),"")</f>
        <v/>
      </c>
      <c r="E90" s="226"/>
      <c r="F90" s="226" t="str">
        <f>IF(ROW()&lt;=B$3,INDEX(FP!G:G,B$2+ROW()-1),"")</f>
        <v/>
      </c>
      <c r="G90" s="226"/>
      <c r="H90" s="227" t="str">
        <f>IF(ROW()&lt;=B$3,INDEX(FP!C:C,B$2+ROW()-1),"")</f>
        <v/>
      </c>
      <c r="I90" s="228" t="str">
        <f>IF(ROW()&lt;=B$3,SUMIF(A$107:A$10056,A90,I$107:I$10056),"")</f>
        <v/>
      </c>
      <c r="J90" s="228" t="str">
        <f>IF(ROW()&lt;=B$3,SUMIFS(I$103:I$50056,A$103:A$50056,K90,J$103:J$50056,L90),"")</f>
        <v/>
      </c>
      <c r="K90" s="110" t="str">
        <f t="shared" si="1"/>
        <v/>
      </c>
      <c r="L90" s="101">
        <v>99</v>
      </c>
      <c r="M90" s="96" t="s">
        <v>236</v>
      </c>
      <c r="N90" s="95" t="s">
        <v>275</v>
      </c>
      <c r="O90" s="88"/>
      <c r="P90" s="88"/>
      <c r="Q90" s="88"/>
      <c r="R90" s="88"/>
      <c r="S90" s="88"/>
      <c r="T90" s="88"/>
      <c r="U90" s="88"/>
      <c r="V90" s="88"/>
      <c r="W90" s="88"/>
      <c r="X90" s="88"/>
      <c r="Y90" s="88"/>
    </row>
    <row r="91" spans="1:25" s="6" customFormat="1" ht="12" hidden="1" thickBot="1" x14ac:dyDescent="0.25">
      <c r="A91" s="227" t="str">
        <f>IF(ROW()&lt;=B$3,INDEX(FP!F:F,B$2+ROW()-1)&amp;" - "&amp;INDEX(FP!C:C,B$2+ROW()-1),"")</f>
        <v/>
      </c>
      <c r="B91" s="227"/>
      <c r="C91" s="232" t="str">
        <f>IF(ROW()&lt;=B$3,INDEX(FP!E:E,B$2+ROW()-1),"")</f>
        <v/>
      </c>
      <c r="D91" s="226" t="str">
        <f>IF(ROW()&lt;=B$3,INDEX(FP!F:F,B$2+ROW()-1),"")</f>
        <v/>
      </c>
      <c r="E91" s="226"/>
      <c r="F91" s="226" t="str">
        <f>IF(ROW()&lt;=B$3,INDEX(FP!G:G,B$2+ROW()-1),"")</f>
        <v/>
      </c>
      <c r="G91" s="226"/>
      <c r="H91" s="227" t="str">
        <f>IF(ROW()&lt;=B$3,INDEX(FP!C:C,B$2+ROW()-1),"")</f>
        <v/>
      </c>
      <c r="I91" s="228" t="str">
        <f>IF(ROW()&lt;=B$3,SUMIF(A$107:A$10056,A91,I$107:I$10056),"")</f>
        <v/>
      </c>
      <c r="J91" s="228" t="str">
        <f>IF(ROW()&lt;=B$3,SUMIFS(I$103:I$50056,A$103:A$50056,K91,J$103:J$50056,L91),"")</f>
        <v/>
      </c>
      <c r="K91" s="110" t="str">
        <f t="shared" si="1"/>
        <v/>
      </c>
      <c r="L91" s="101">
        <v>99</v>
      </c>
      <c r="M91" s="94" t="str">
        <f>$A90</f>
        <v/>
      </c>
      <c r="N91" s="94">
        <v>99</v>
      </c>
      <c r="O91" s="88"/>
      <c r="P91" s="88"/>
      <c r="Q91" s="88"/>
      <c r="R91" s="88"/>
      <c r="S91" s="88"/>
      <c r="T91" s="88"/>
      <c r="U91" s="88"/>
      <c r="V91" s="88"/>
      <c r="W91" s="88"/>
      <c r="X91" s="88"/>
      <c r="Y91" s="88"/>
    </row>
    <row r="92" spans="1:25" s="6" customFormat="1" ht="12" hidden="1" thickBot="1" x14ac:dyDescent="0.25">
      <c r="A92" s="227" t="str">
        <f>IF(ROW()&lt;=B$3,INDEX(FP!F:F,B$2+ROW()-1)&amp;" - "&amp;INDEX(FP!C:C,B$2+ROW()-1),"")</f>
        <v/>
      </c>
      <c r="B92" s="227"/>
      <c r="C92" s="232" t="str">
        <f>IF(ROW()&lt;=B$3,INDEX(FP!E:E,B$2+ROW()-1),"")</f>
        <v/>
      </c>
      <c r="D92" s="226" t="str">
        <f>IF(ROW()&lt;=B$3,INDEX(FP!F:F,B$2+ROW()-1),"")</f>
        <v/>
      </c>
      <c r="E92" s="226"/>
      <c r="F92" s="226" t="str">
        <f>IF(ROW()&lt;=B$3,INDEX(FP!G:G,B$2+ROW()-1),"")</f>
        <v/>
      </c>
      <c r="G92" s="226"/>
      <c r="H92" s="227" t="str">
        <f>IF(ROW()&lt;=B$3,INDEX(FP!C:C,B$2+ROW()-1),"")</f>
        <v/>
      </c>
      <c r="I92" s="228" t="str">
        <f>IF(ROW()&lt;=B$3,SUMIF(A$107:A$10056,A92,I$107:I$10056),"")</f>
        <v/>
      </c>
      <c r="J92" s="228" t="str">
        <f>IF(ROW()&lt;=B$3,SUMIFS(I$103:I$50056,A$103:A$50056,K92,J$103:J$50056,L92),"")</f>
        <v/>
      </c>
      <c r="K92" s="110" t="str">
        <f t="shared" si="1"/>
        <v/>
      </c>
      <c r="L92" s="101">
        <v>99</v>
      </c>
      <c r="M92" s="102" t="s">
        <v>236</v>
      </c>
      <c r="N92" s="103" t="s">
        <v>275</v>
      </c>
      <c r="O92" s="88"/>
      <c r="P92" s="88"/>
      <c r="Q92" s="88"/>
      <c r="R92" s="88"/>
      <c r="S92" s="88"/>
      <c r="T92" s="88"/>
      <c r="U92" s="88"/>
      <c r="V92" s="88"/>
      <c r="W92" s="88"/>
      <c r="X92" s="88"/>
      <c r="Y92" s="88"/>
    </row>
    <row r="93" spans="1:25" s="6" customFormat="1" ht="12" hidden="1" thickBot="1" x14ac:dyDescent="0.25">
      <c r="A93" s="227" t="str">
        <f>IF(ROW()&lt;=B$3,INDEX(FP!F:F,B$2+ROW()-1)&amp;" - "&amp;INDEX(FP!C:C,B$2+ROW()-1),"")</f>
        <v/>
      </c>
      <c r="B93" s="227"/>
      <c r="C93" s="232" t="str">
        <f>IF(ROW()&lt;=B$3,INDEX(FP!E:E,B$2+ROW()-1),"")</f>
        <v/>
      </c>
      <c r="D93" s="226" t="str">
        <f>IF(ROW()&lt;=B$3,INDEX(FP!F:F,B$2+ROW()-1),"")</f>
        <v/>
      </c>
      <c r="E93" s="226"/>
      <c r="F93" s="226" t="str">
        <f>IF(ROW()&lt;=B$3,INDEX(FP!G:G,B$2+ROW()-1),"")</f>
        <v/>
      </c>
      <c r="G93" s="226"/>
      <c r="H93" s="227" t="str">
        <f>IF(ROW()&lt;=B$3,INDEX(FP!C:C,B$2+ROW()-1),"")</f>
        <v/>
      </c>
      <c r="I93" s="228" t="str">
        <f>IF(ROW()&lt;=B$3,SUMIF(A$107:A$10056,A93,I$107:I$10056),"")</f>
        <v/>
      </c>
      <c r="J93" s="228" t="str">
        <f>IF(ROW()&lt;=B$3,SUMIFS(I$103:I$50056,A$103:A$50056,K93,J$103:J$50056,L93),"")</f>
        <v/>
      </c>
      <c r="K93" s="110" t="str">
        <f t="shared" si="1"/>
        <v/>
      </c>
      <c r="L93" s="101">
        <v>99</v>
      </c>
      <c r="M93" s="104" t="str">
        <f>$A92</f>
        <v/>
      </c>
      <c r="N93" s="105">
        <v>99</v>
      </c>
      <c r="O93" s="88"/>
      <c r="P93" s="88"/>
      <c r="Q93" s="88"/>
      <c r="R93" s="88"/>
      <c r="S93" s="88"/>
      <c r="T93" s="88"/>
      <c r="U93" s="88"/>
      <c r="V93" s="88"/>
      <c r="W93" s="88"/>
      <c r="X93" s="88"/>
      <c r="Y93" s="88"/>
    </row>
    <row r="94" spans="1:25" s="6" customFormat="1" ht="12" hidden="1" thickBot="1" x14ac:dyDescent="0.25">
      <c r="A94" s="227" t="str">
        <f>IF(ROW()&lt;=B$3,INDEX(FP!F:F,B$2+ROW()-1)&amp;" - "&amp;INDEX(FP!C:C,B$2+ROW()-1),"")</f>
        <v/>
      </c>
      <c r="B94" s="227"/>
      <c r="C94" s="232" t="str">
        <f>IF(ROW()&lt;=B$3,INDEX(FP!E:E,B$2+ROW()-1),"")</f>
        <v/>
      </c>
      <c r="D94" s="226" t="str">
        <f>IF(ROW()&lt;=B$3,INDEX(FP!F:F,B$2+ROW()-1),"")</f>
        <v/>
      </c>
      <c r="E94" s="226"/>
      <c r="F94" s="226" t="str">
        <f>IF(ROW()&lt;=B$3,INDEX(FP!G:G,B$2+ROW()-1),"")</f>
        <v/>
      </c>
      <c r="G94" s="226"/>
      <c r="H94" s="227" t="str">
        <f>IF(ROW()&lt;=B$3,INDEX(FP!C:C,B$2+ROW()-1),"")</f>
        <v/>
      </c>
      <c r="I94" s="228" t="str">
        <f>IF(ROW()&lt;=B$3,SUMIF(A$107:A$10056,A94,I$107:I$10056),"")</f>
        <v/>
      </c>
      <c r="J94" s="228" t="str">
        <f>IF(ROW()&lt;=B$3,SUMIFS(I$103:I$50056,A$103:A$50056,K94,J$103:J$50056,L94),"")</f>
        <v/>
      </c>
      <c r="K94" s="110" t="str">
        <f t="shared" si="1"/>
        <v/>
      </c>
      <c r="L94" s="101">
        <v>99</v>
      </c>
      <c r="M94" s="96" t="s">
        <v>236</v>
      </c>
      <c r="N94" s="95" t="s">
        <v>275</v>
      </c>
      <c r="O94" s="88"/>
      <c r="P94" s="88"/>
      <c r="Q94" s="88"/>
      <c r="R94" s="88"/>
      <c r="S94" s="88"/>
      <c r="T94" s="88"/>
      <c r="U94" s="88"/>
      <c r="V94" s="88"/>
      <c r="W94" s="88"/>
      <c r="X94" s="88"/>
      <c r="Y94" s="88"/>
    </row>
    <row r="95" spans="1:25" s="6" customFormat="1" ht="12" hidden="1" thickBot="1" x14ac:dyDescent="0.25">
      <c r="A95" s="233"/>
      <c r="B95" s="233"/>
      <c r="C95" s="233"/>
      <c r="D95" s="233"/>
      <c r="E95" s="233"/>
      <c r="F95" s="226" t="str">
        <f>IF(ROW()&lt;=B$3,INDEX(FP!G:G,B$2+ROW()-1),"")</f>
        <v/>
      </c>
      <c r="G95" s="234"/>
      <c r="H95" s="233"/>
      <c r="I95" s="235"/>
      <c r="J95" s="228"/>
      <c r="K95" s="110"/>
      <c r="L95" s="101"/>
      <c r="M95" s="94" t="str">
        <f>$A94</f>
        <v/>
      </c>
      <c r="N95" s="94">
        <v>99</v>
      </c>
      <c r="O95" s="88"/>
      <c r="P95" s="88"/>
      <c r="Q95" s="88"/>
      <c r="R95" s="88"/>
      <c r="S95" s="88"/>
      <c r="T95" s="88"/>
      <c r="U95" s="88"/>
      <c r="V95" s="88"/>
      <c r="W95" s="88"/>
      <c r="X95" s="88"/>
      <c r="Y95" s="88"/>
    </row>
    <row r="96" spans="1:25" s="6" customFormat="1" hidden="1" x14ac:dyDescent="0.2">
      <c r="A96" s="233"/>
      <c r="B96" s="233"/>
      <c r="C96" s="233"/>
      <c r="D96" s="233"/>
      <c r="E96" s="233"/>
      <c r="F96" s="236" t="s">
        <v>295</v>
      </c>
      <c r="G96" s="233"/>
      <c r="H96" s="233"/>
      <c r="I96" s="235"/>
      <c r="J96" s="237"/>
      <c r="K96" s="87"/>
      <c r="L96" s="88"/>
      <c r="M96" s="88"/>
      <c r="N96" s="88"/>
      <c r="O96" s="88"/>
      <c r="P96" s="88"/>
      <c r="Q96" s="88"/>
      <c r="R96" s="88"/>
      <c r="S96" s="88"/>
      <c r="T96" s="88"/>
      <c r="U96" s="88"/>
      <c r="V96" s="88"/>
      <c r="W96" s="88"/>
      <c r="X96" s="88"/>
      <c r="Y96" s="88"/>
    </row>
    <row r="97" spans="1:25" s="6" customFormat="1" hidden="1" x14ac:dyDescent="0.2">
      <c r="A97" s="233"/>
      <c r="B97" s="233"/>
      <c r="C97" s="233"/>
      <c r="D97" s="233"/>
      <c r="E97" s="233"/>
      <c r="F97" s="236" t="s">
        <v>296</v>
      </c>
      <c r="G97" s="233"/>
      <c r="H97" s="233"/>
      <c r="I97" s="235"/>
      <c r="J97" s="237"/>
      <c r="K97" s="87"/>
      <c r="L97" s="88"/>
      <c r="M97" s="88"/>
      <c r="N97" s="88"/>
      <c r="O97" s="88"/>
      <c r="P97" s="88"/>
      <c r="Q97" s="88"/>
      <c r="R97" s="88"/>
      <c r="S97" s="88"/>
      <c r="T97" s="88"/>
      <c r="U97" s="88"/>
      <c r="V97" s="88"/>
      <c r="W97" s="88"/>
      <c r="X97" s="88"/>
      <c r="Y97" s="88"/>
    </row>
    <row r="98" spans="1:25" s="6" customFormat="1" hidden="1" x14ac:dyDescent="0.2">
      <c r="A98" s="233"/>
      <c r="B98" s="233"/>
      <c r="C98" s="233"/>
      <c r="D98" s="233"/>
      <c r="E98" s="233"/>
      <c r="F98" s="238" t="s">
        <v>297</v>
      </c>
      <c r="G98" s="239"/>
      <c r="H98" s="233"/>
      <c r="I98" s="235"/>
      <c r="J98" s="237"/>
      <c r="K98" s="87"/>
      <c r="L98" s="88"/>
      <c r="M98" s="88"/>
      <c r="N98" s="88"/>
      <c r="O98" s="88"/>
      <c r="P98" s="88"/>
      <c r="Q98" s="88"/>
      <c r="R98" s="88"/>
      <c r="S98" s="88"/>
      <c r="T98" s="88"/>
      <c r="U98" s="88"/>
      <c r="V98" s="88"/>
      <c r="W98" s="88"/>
      <c r="X98" s="88"/>
      <c r="Y98" s="88"/>
    </row>
    <row r="99" spans="1:25" s="6" customFormat="1" hidden="1" x14ac:dyDescent="0.2">
      <c r="A99" s="233"/>
      <c r="B99" s="240"/>
      <c r="C99" s="240"/>
      <c r="D99" s="233"/>
      <c r="E99" s="233"/>
      <c r="F99" s="236" t="s">
        <v>298</v>
      </c>
      <c r="G99" s="233"/>
      <c r="H99" s="233"/>
      <c r="I99" s="235"/>
      <c r="J99" s="237"/>
      <c r="K99" s="87"/>
      <c r="L99" s="88"/>
      <c r="M99" s="88"/>
      <c r="N99" s="88"/>
      <c r="O99" s="88"/>
      <c r="P99" s="88"/>
      <c r="Q99" s="88"/>
      <c r="R99" s="88"/>
      <c r="S99" s="88"/>
      <c r="T99" s="88"/>
      <c r="U99" s="88"/>
      <c r="V99" s="88"/>
      <c r="W99" s="88"/>
      <c r="X99" s="88"/>
      <c r="Y99" s="88"/>
    </row>
    <row r="100" spans="1:25" ht="15.75" x14ac:dyDescent="0.25">
      <c r="A100" s="336" t="s">
        <v>1486</v>
      </c>
      <c r="B100" s="336"/>
      <c r="C100" s="336"/>
      <c r="D100" s="336"/>
      <c r="E100" s="336"/>
      <c r="F100" s="336"/>
      <c r="G100" s="336"/>
      <c r="H100" s="336"/>
      <c r="I100" s="338" t="s">
        <v>1487</v>
      </c>
      <c r="J100" s="338"/>
      <c r="K100" s="89"/>
    </row>
    <row r="101" spans="1:25" ht="15.75" x14ac:dyDescent="0.25">
      <c r="A101" s="336"/>
      <c r="B101" s="336"/>
      <c r="C101" s="336"/>
      <c r="D101" s="336"/>
      <c r="E101" s="336"/>
      <c r="F101" s="336"/>
      <c r="G101" s="336"/>
      <c r="H101" s="336"/>
      <c r="I101" s="337">
        <v>46053</v>
      </c>
      <c r="J101" s="337"/>
    </row>
    <row r="102" spans="1:25" ht="14.25" x14ac:dyDescent="0.2">
      <c r="A102" s="241" t="s">
        <v>299</v>
      </c>
      <c r="B102" s="242">
        <v>60</v>
      </c>
      <c r="C102" s="242"/>
      <c r="D102" s="243"/>
      <c r="E102" s="243"/>
      <c r="F102" s="243"/>
      <c r="G102" s="243"/>
      <c r="H102" s="243"/>
      <c r="I102" s="86"/>
      <c r="J102" s="212"/>
    </row>
    <row r="103" spans="1:25" s="83" customFormat="1" x14ac:dyDescent="0.2">
      <c r="A103" s="79" t="s">
        <v>236</v>
      </c>
      <c r="B103" s="80" t="s">
        <v>300</v>
      </c>
      <c r="C103" s="80" t="s">
        <v>301</v>
      </c>
      <c r="D103" s="80" t="s">
        <v>302</v>
      </c>
      <c r="E103" s="80"/>
      <c r="F103" s="80" t="s">
        <v>303</v>
      </c>
      <c r="G103" s="80"/>
      <c r="H103" s="80" t="s">
        <v>304</v>
      </c>
      <c r="I103" s="81" t="s">
        <v>305</v>
      </c>
      <c r="J103" s="82" t="s">
        <v>275</v>
      </c>
      <c r="K103" s="91"/>
      <c r="L103" s="90"/>
      <c r="M103" s="90"/>
      <c r="N103" s="90"/>
      <c r="O103" s="90"/>
      <c r="P103" s="90"/>
      <c r="Q103" s="90"/>
      <c r="R103" s="90"/>
      <c r="S103" s="90"/>
      <c r="T103" s="90"/>
      <c r="U103" s="90"/>
      <c r="V103" s="90"/>
      <c r="W103" s="90"/>
      <c r="X103" s="90"/>
      <c r="Y103" s="90"/>
    </row>
    <row r="104" spans="1:25" s="12" customFormat="1" ht="76.5" customHeight="1" x14ac:dyDescent="0.2">
      <c r="A104" s="10" t="s">
        <v>54</v>
      </c>
      <c r="B104" s="10" t="s">
        <v>55</v>
      </c>
      <c r="C104" s="10" t="s">
        <v>56</v>
      </c>
      <c r="D104" s="10" t="s">
        <v>57</v>
      </c>
      <c r="E104" s="10" t="s">
        <v>306</v>
      </c>
      <c r="F104" s="10" t="s">
        <v>58</v>
      </c>
      <c r="G104" s="10" t="s">
        <v>59</v>
      </c>
      <c r="H104" s="10" t="s">
        <v>60</v>
      </c>
      <c r="I104" s="284" t="s">
        <v>307</v>
      </c>
      <c r="J104" s="58" t="s">
        <v>62</v>
      </c>
      <c r="K104" s="92"/>
      <c r="L104" s="93"/>
      <c r="M104" s="93"/>
      <c r="N104" s="93"/>
      <c r="O104" s="93"/>
      <c r="P104" s="93"/>
      <c r="Q104" s="93"/>
      <c r="R104" s="93"/>
      <c r="S104" s="93"/>
      <c r="T104" s="93"/>
      <c r="U104" s="93"/>
      <c r="V104" s="93"/>
      <c r="W104" s="93"/>
      <c r="X104" s="93"/>
      <c r="Y104" s="93"/>
    </row>
    <row r="105" spans="1:25" s="12" customFormat="1" ht="15.6" customHeight="1" x14ac:dyDescent="0.2">
      <c r="A105" s="339" t="s">
        <v>308</v>
      </c>
      <c r="B105" s="340"/>
      <c r="C105" s="340"/>
      <c r="D105" s="340"/>
      <c r="E105" s="340"/>
      <c r="F105" s="340"/>
      <c r="G105" s="340"/>
      <c r="H105" s="340"/>
      <c r="I105" s="340"/>
      <c r="J105" s="341"/>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56.25" x14ac:dyDescent="0.2">
      <c r="A107" s="14" t="s">
        <v>1854</v>
      </c>
      <c r="B107" s="14"/>
      <c r="C107" s="14"/>
      <c r="D107" s="16"/>
      <c r="E107" s="16"/>
      <c r="F107" s="14" t="s">
        <v>1868</v>
      </c>
      <c r="G107" s="325"/>
      <c r="H107" s="14"/>
      <c r="I107" s="15"/>
      <c r="J107" s="77"/>
      <c r="K107" s="92"/>
    </row>
    <row r="108" spans="1:25" ht="12.75" x14ac:dyDescent="0.2">
      <c r="A108" s="14" t="s">
        <v>1854</v>
      </c>
      <c r="B108" s="14"/>
      <c r="C108" s="14"/>
      <c r="D108" s="323">
        <v>46048</v>
      </c>
      <c r="E108" s="323"/>
      <c r="F108" s="320" t="s">
        <v>1869</v>
      </c>
      <c r="G108" s="325" t="s">
        <v>1870</v>
      </c>
      <c r="H108" s="14" t="s">
        <v>1871</v>
      </c>
      <c r="I108" s="321">
        <v>224</v>
      </c>
      <c r="J108" s="77">
        <v>3</v>
      </c>
      <c r="K108" s="92"/>
    </row>
    <row r="109" spans="1:25" ht="12.75" x14ac:dyDescent="0.2">
      <c r="A109" s="14" t="s">
        <v>1854</v>
      </c>
      <c r="B109" s="14"/>
      <c r="C109" s="14"/>
      <c r="D109" s="323">
        <v>46069</v>
      </c>
      <c r="E109" s="323"/>
      <c r="F109" s="14" t="s">
        <v>1881</v>
      </c>
      <c r="G109" s="325" t="s">
        <v>1879</v>
      </c>
      <c r="H109" s="14" t="s">
        <v>1880</v>
      </c>
      <c r="I109" s="321">
        <v>700</v>
      </c>
      <c r="J109" s="322">
        <v>3</v>
      </c>
      <c r="K109" s="92"/>
    </row>
    <row r="110" spans="1:25" ht="22.5" x14ac:dyDescent="0.2">
      <c r="A110" s="14" t="s">
        <v>1854</v>
      </c>
      <c r="B110" s="14"/>
      <c r="C110" s="14"/>
      <c r="D110" s="323">
        <v>46069</v>
      </c>
      <c r="E110" s="323"/>
      <c r="F110" s="14" t="s">
        <v>1882</v>
      </c>
      <c r="G110" s="325"/>
      <c r="H110" s="14" t="s">
        <v>1883</v>
      </c>
      <c r="I110" s="15">
        <v>1179.8399999999999</v>
      </c>
      <c r="J110" s="322">
        <v>3</v>
      </c>
      <c r="K110" s="92"/>
    </row>
    <row r="111" spans="1:25" ht="56.25" x14ac:dyDescent="0.2">
      <c r="A111" s="14" t="s">
        <v>1854</v>
      </c>
      <c r="B111" s="14"/>
      <c r="C111" s="14"/>
      <c r="D111" s="16"/>
      <c r="E111" s="16"/>
      <c r="F111" s="14" t="s">
        <v>1872</v>
      </c>
      <c r="G111" s="325"/>
      <c r="H111" s="14"/>
      <c r="I111" s="15"/>
      <c r="J111" s="77"/>
      <c r="K111" s="92"/>
    </row>
    <row r="112" spans="1:25" ht="12.75" x14ac:dyDescent="0.2">
      <c r="A112" s="14" t="s">
        <v>1854</v>
      </c>
      <c r="B112" s="14"/>
      <c r="C112" s="14"/>
      <c r="D112" s="16">
        <v>46062</v>
      </c>
      <c r="E112" s="16"/>
      <c r="F112" s="320" t="s">
        <v>1869</v>
      </c>
      <c r="G112" s="325" t="s">
        <v>1870</v>
      </c>
      <c r="H112" s="14" t="s">
        <v>1871</v>
      </c>
      <c r="I112" s="321">
        <v>45</v>
      </c>
      <c r="J112" s="322">
        <v>3</v>
      </c>
      <c r="K112" s="92"/>
    </row>
    <row r="113" spans="1:11" ht="12.75" x14ac:dyDescent="0.2">
      <c r="A113" s="14" t="s">
        <v>1854</v>
      </c>
      <c r="B113" s="14"/>
      <c r="C113" s="14"/>
      <c r="D113" s="16">
        <v>46083</v>
      </c>
      <c r="E113" s="16"/>
      <c r="F113" s="14" t="s">
        <v>1878</v>
      </c>
      <c r="G113" s="325" t="s">
        <v>1879</v>
      </c>
      <c r="H113" s="14" t="s">
        <v>1880</v>
      </c>
      <c r="I113" s="321">
        <v>430</v>
      </c>
      <c r="J113" s="322">
        <v>3</v>
      </c>
      <c r="K113" s="92"/>
    </row>
    <row r="114" spans="1:11" ht="12.75" x14ac:dyDescent="0.2">
      <c r="A114" s="14" t="s">
        <v>1854</v>
      </c>
      <c r="B114" s="14"/>
      <c r="C114" s="14"/>
      <c r="D114" s="323">
        <v>46106</v>
      </c>
      <c r="E114" s="323"/>
      <c r="F114" s="14" t="s">
        <v>1878</v>
      </c>
      <c r="G114" s="325" t="s">
        <v>1913</v>
      </c>
      <c r="H114" s="14" t="s">
        <v>1919</v>
      </c>
      <c r="I114" s="321">
        <v>630</v>
      </c>
      <c r="J114" s="322">
        <v>3</v>
      </c>
      <c r="K114" s="92"/>
    </row>
    <row r="115" spans="1:11" ht="67.5" x14ac:dyDescent="0.2">
      <c r="A115" s="14" t="s">
        <v>1854</v>
      </c>
      <c r="B115" s="14"/>
      <c r="C115" s="14"/>
      <c r="D115" s="16"/>
      <c r="E115" s="16"/>
      <c r="F115" s="14" t="s">
        <v>1877</v>
      </c>
      <c r="G115" s="325"/>
      <c r="H115" s="14"/>
      <c r="I115" s="15"/>
      <c r="J115" s="77"/>
      <c r="K115" s="92"/>
    </row>
    <row r="116" spans="1:11" ht="12.75" x14ac:dyDescent="0.2">
      <c r="A116" s="14" t="s">
        <v>1854</v>
      </c>
      <c r="B116" s="14"/>
      <c r="C116" s="14"/>
      <c r="D116" s="323">
        <v>46061</v>
      </c>
      <c r="E116" s="323"/>
      <c r="F116" s="14" t="s">
        <v>1875</v>
      </c>
      <c r="G116" s="325">
        <v>46870733</v>
      </c>
      <c r="H116" s="324" t="s">
        <v>1876</v>
      </c>
      <c r="I116" s="321">
        <v>82.08</v>
      </c>
      <c r="J116" s="322">
        <v>5</v>
      </c>
      <c r="K116" s="92"/>
    </row>
    <row r="117" spans="1:11" ht="12.75" x14ac:dyDescent="0.2">
      <c r="A117" s="14" t="s">
        <v>1854</v>
      </c>
      <c r="B117" s="14"/>
      <c r="C117" s="14"/>
      <c r="D117" s="323">
        <v>46083</v>
      </c>
      <c r="E117" s="323"/>
      <c r="F117" s="320" t="s">
        <v>1884</v>
      </c>
      <c r="G117" s="326" t="s">
        <v>1886</v>
      </c>
      <c r="H117" s="320" t="s">
        <v>1885</v>
      </c>
      <c r="I117" s="321">
        <v>235.42</v>
      </c>
      <c r="J117" s="322">
        <v>5</v>
      </c>
      <c r="K117" s="92"/>
    </row>
    <row r="118" spans="1:11" ht="22.5" x14ac:dyDescent="0.2">
      <c r="A118" s="14" t="s">
        <v>1854</v>
      </c>
      <c r="B118" s="14"/>
      <c r="C118" s="14"/>
      <c r="D118" s="323">
        <v>46097</v>
      </c>
      <c r="E118" s="323"/>
      <c r="F118" s="14" t="s">
        <v>1902</v>
      </c>
      <c r="G118" s="325" t="s">
        <v>1903</v>
      </c>
      <c r="H118" s="14" t="s">
        <v>1904</v>
      </c>
      <c r="I118" s="15">
        <v>750</v>
      </c>
      <c r="J118" s="77">
        <v>5</v>
      </c>
      <c r="K118" s="92"/>
    </row>
    <row r="119" spans="1:11" ht="67.5" x14ac:dyDescent="0.2">
      <c r="A119" s="14" t="s">
        <v>1854</v>
      </c>
      <c r="B119" s="14"/>
      <c r="C119" s="14"/>
      <c r="D119" s="16"/>
      <c r="E119" s="16"/>
      <c r="F119" s="320" t="s">
        <v>1921</v>
      </c>
      <c r="G119" s="325"/>
      <c r="H119" s="14"/>
      <c r="I119" s="15"/>
      <c r="J119" s="77"/>
      <c r="K119" s="92"/>
    </row>
    <row r="120" spans="1:11" ht="12.75" x14ac:dyDescent="0.2">
      <c r="A120" s="14" t="s">
        <v>1854</v>
      </c>
      <c r="B120" s="14"/>
      <c r="C120" s="14"/>
      <c r="D120" s="323">
        <v>46061</v>
      </c>
      <c r="E120" s="323"/>
      <c r="F120" s="14" t="s">
        <v>1875</v>
      </c>
      <c r="G120" s="325">
        <v>46870733</v>
      </c>
      <c r="H120" s="324" t="s">
        <v>1876</v>
      </c>
      <c r="I120" s="321">
        <v>63.94</v>
      </c>
      <c r="J120" s="322">
        <v>5</v>
      </c>
      <c r="K120" s="92"/>
    </row>
    <row r="121" spans="1:11" ht="12.75" x14ac:dyDescent="0.2">
      <c r="A121" s="14" t="s">
        <v>1854</v>
      </c>
      <c r="B121" s="14"/>
      <c r="C121" s="14"/>
      <c r="D121" s="323">
        <v>46083</v>
      </c>
      <c r="E121" s="323"/>
      <c r="F121" s="14" t="s">
        <v>1887</v>
      </c>
      <c r="G121" s="325" t="s">
        <v>1888</v>
      </c>
      <c r="H121" s="14" t="s">
        <v>1889</v>
      </c>
      <c r="I121" s="321">
        <v>570</v>
      </c>
      <c r="J121" s="322">
        <v>5</v>
      </c>
      <c r="K121" s="92"/>
    </row>
    <row r="122" spans="1:11" ht="12.75" x14ac:dyDescent="0.2">
      <c r="A122" s="14" t="s">
        <v>1854</v>
      </c>
      <c r="B122" s="14"/>
      <c r="C122" s="14"/>
      <c r="D122" s="323">
        <v>46083</v>
      </c>
      <c r="E122" s="323"/>
      <c r="F122" s="320" t="s">
        <v>1890</v>
      </c>
      <c r="G122" s="326"/>
      <c r="H122" s="320" t="s">
        <v>1891</v>
      </c>
      <c r="I122" s="321">
        <v>185</v>
      </c>
      <c r="J122" s="322">
        <v>5</v>
      </c>
      <c r="K122" s="92"/>
    </row>
    <row r="123" spans="1:11" ht="12.75" x14ac:dyDescent="0.2">
      <c r="A123" s="14" t="s">
        <v>1854</v>
      </c>
      <c r="B123" s="14"/>
      <c r="C123" s="14"/>
      <c r="D123" s="16">
        <v>46083</v>
      </c>
      <c r="E123" s="16"/>
      <c r="F123" s="14" t="s">
        <v>1892</v>
      </c>
      <c r="G123" s="325"/>
      <c r="H123" s="320" t="s">
        <v>1891</v>
      </c>
      <c r="I123" s="15">
        <v>446.96</v>
      </c>
      <c r="J123" s="77">
        <v>5</v>
      </c>
      <c r="K123" s="92"/>
    </row>
    <row r="124" spans="1:11" ht="56.25" x14ac:dyDescent="0.2">
      <c r="A124" s="14" t="s">
        <v>1854</v>
      </c>
      <c r="B124" s="14"/>
      <c r="C124" s="14"/>
      <c r="D124" s="16">
        <v>46090</v>
      </c>
      <c r="E124" s="16"/>
      <c r="F124" s="320" t="s">
        <v>1893</v>
      </c>
      <c r="G124" s="325"/>
      <c r="H124" s="14"/>
      <c r="I124" s="15"/>
      <c r="J124" s="77"/>
      <c r="K124" s="92"/>
    </row>
    <row r="125" spans="1:11" ht="12.75" x14ac:dyDescent="0.2">
      <c r="A125" s="14" t="s">
        <v>1854</v>
      </c>
      <c r="B125" s="14"/>
      <c r="C125" s="14"/>
      <c r="D125" s="323">
        <v>46056</v>
      </c>
      <c r="E125" s="323"/>
      <c r="F125" s="14" t="s">
        <v>1873</v>
      </c>
      <c r="G125" s="326" t="s">
        <v>1920</v>
      </c>
      <c r="H125" s="320" t="s">
        <v>1874</v>
      </c>
      <c r="I125" s="321">
        <v>3199.52</v>
      </c>
      <c r="J125" s="77">
        <v>3</v>
      </c>
      <c r="K125" s="92"/>
    </row>
    <row r="126" spans="1:11" ht="12.75" x14ac:dyDescent="0.2">
      <c r="A126" s="14" t="s">
        <v>1854</v>
      </c>
      <c r="B126" s="14"/>
      <c r="C126" s="14"/>
      <c r="D126" s="323">
        <v>46090</v>
      </c>
      <c r="E126" s="323"/>
      <c r="F126" s="320" t="s">
        <v>1869</v>
      </c>
      <c r="G126" s="325" t="s">
        <v>1870</v>
      </c>
      <c r="H126" s="14" t="s">
        <v>1871</v>
      </c>
      <c r="I126" s="321">
        <v>205</v>
      </c>
      <c r="J126" s="322">
        <v>3</v>
      </c>
      <c r="K126" s="92"/>
    </row>
    <row r="127" spans="1:11" ht="12.75" x14ac:dyDescent="0.2">
      <c r="A127" s="14" t="s">
        <v>1854</v>
      </c>
      <c r="B127" s="14"/>
      <c r="C127" s="14"/>
      <c r="D127" s="323">
        <v>46097</v>
      </c>
      <c r="E127" s="323"/>
      <c r="F127" s="320" t="s">
        <v>1905</v>
      </c>
      <c r="G127" s="326" t="s">
        <v>1916</v>
      </c>
      <c r="H127" s="320" t="s">
        <v>1906</v>
      </c>
      <c r="I127" s="321">
        <v>114.91</v>
      </c>
      <c r="J127" s="322">
        <v>3</v>
      </c>
      <c r="K127" s="92"/>
    </row>
    <row r="128" spans="1:11" ht="12.75" x14ac:dyDescent="0.2">
      <c r="A128" s="14" t="s">
        <v>1854</v>
      </c>
      <c r="B128" s="14"/>
      <c r="C128" s="14"/>
      <c r="D128" s="323">
        <v>46099</v>
      </c>
      <c r="E128" s="323"/>
      <c r="F128" s="320" t="s">
        <v>1910</v>
      </c>
      <c r="G128" s="326"/>
      <c r="H128" s="320" t="s">
        <v>1911</v>
      </c>
      <c r="I128" s="321">
        <v>580.32000000000005</v>
      </c>
      <c r="J128" s="322">
        <v>3</v>
      </c>
      <c r="K128" s="92"/>
    </row>
    <row r="129" spans="1:11" ht="12.75" x14ac:dyDescent="0.2">
      <c r="A129" s="14" t="s">
        <v>1854</v>
      </c>
      <c r="B129" s="14"/>
      <c r="C129" s="14"/>
      <c r="D129" s="323">
        <v>46100</v>
      </c>
      <c r="E129" s="323"/>
      <c r="F129" s="320" t="s">
        <v>1914</v>
      </c>
      <c r="G129" s="326"/>
      <c r="H129" s="320" t="s">
        <v>1911</v>
      </c>
      <c r="I129" s="321">
        <v>1296.2</v>
      </c>
      <c r="J129" s="322">
        <v>3</v>
      </c>
      <c r="K129" s="92"/>
    </row>
    <row r="130" spans="1:11" ht="12.75" x14ac:dyDescent="0.2">
      <c r="A130" s="14" t="s">
        <v>1854</v>
      </c>
      <c r="B130" s="14"/>
      <c r="C130" s="14"/>
      <c r="D130" s="323">
        <v>46106</v>
      </c>
      <c r="E130" s="323"/>
      <c r="F130" s="320" t="s">
        <v>1912</v>
      </c>
      <c r="G130" s="325" t="s">
        <v>1913</v>
      </c>
      <c r="H130" s="14" t="s">
        <v>1919</v>
      </c>
      <c r="I130" s="321">
        <v>630</v>
      </c>
      <c r="J130" s="322">
        <v>3</v>
      </c>
      <c r="K130" s="92"/>
    </row>
    <row r="131" spans="1:11" ht="67.5" x14ac:dyDescent="0.2">
      <c r="A131" s="14" t="s">
        <v>1854</v>
      </c>
      <c r="B131" s="14"/>
      <c r="C131" s="14"/>
      <c r="D131" s="16"/>
      <c r="E131" s="16"/>
      <c r="F131" s="320" t="s">
        <v>1894</v>
      </c>
      <c r="G131" s="325"/>
      <c r="H131" s="14"/>
      <c r="I131" s="15"/>
      <c r="J131" s="77"/>
      <c r="K131" s="92"/>
    </row>
    <row r="132" spans="1:11" ht="12.75" x14ac:dyDescent="0.2">
      <c r="A132" s="14" t="s">
        <v>1854</v>
      </c>
      <c r="B132" s="14"/>
      <c r="C132" s="14"/>
      <c r="D132" s="323">
        <v>46086</v>
      </c>
      <c r="E132" s="323"/>
      <c r="F132" s="320" t="s">
        <v>1895</v>
      </c>
      <c r="G132" s="326" t="s">
        <v>1897</v>
      </c>
      <c r="H132" s="320" t="s">
        <v>1896</v>
      </c>
      <c r="I132" s="321">
        <v>33.04</v>
      </c>
      <c r="J132" s="322">
        <v>5</v>
      </c>
      <c r="K132" s="92"/>
    </row>
    <row r="133" spans="1:11" ht="12.75" x14ac:dyDescent="0.2">
      <c r="A133" s="14" t="s">
        <v>1854</v>
      </c>
      <c r="B133" s="14"/>
      <c r="C133" s="14"/>
      <c r="D133" s="323">
        <v>46091</v>
      </c>
      <c r="E133" s="323"/>
      <c r="F133" s="320" t="s">
        <v>1898</v>
      </c>
      <c r="G133" s="326"/>
      <c r="H133" s="320" t="s">
        <v>1899</v>
      </c>
      <c r="I133" s="321">
        <v>217.5</v>
      </c>
      <c r="J133" s="322">
        <v>5</v>
      </c>
      <c r="K133" s="92"/>
    </row>
    <row r="134" spans="1:11" ht="12.75" x14ac:dyDescent="0.2">
      <c r="A134" s="14" t="s">
        <v>1854</v>
      </c>
      <c r="B134" s="14"/>
      <c r="C134" s="14"/>
      <c r="D134" s="323">
        <v>46091</v>
      </c>
      <c r="E134" s="323"/>
      <c r="F134" s="320" t="s">
        <v>1900</v>
      </c>
      <c r="G134" s="326" t="s">
        <v>1915</v>
      </c>
      <c r="H134" s="320" t="s">
        <v>1901</v>
      </c>
      <c r="I134" s="321">
        <v>104.33</v>
      </c>
      <c r="J134" s="322">
        <v>5</v>
      </c>
      <c r="K134" s="92"/>
    </row>
    <row r="135" spans="1:11" ht="12.75" x14ac:dyDescent="0.2">
      <c r="A135" s="14" t="s">
        <v>1854</v>
      </c>
      <c r="B135" s="14"/>
      <c r="C135" s="14"/>
      <c r="D135" s="323">
        <v>46099</v>
      </c>
      <c r="E135" s="323"/>
      <c r="F135" s="320" t="s">
        <v>1912</v>
      </c>
      <c r="G135" s="325" t="s">
        <v>1913</v>
      </c>
      <c r="H135" s="14" t="s">
        <v>1919</v>
      </c>
      <c r="I135" s="321">
        <v>210</v>
      </c>
      <c r="J135" s="322">
        <v>5</v>
      </c>
      <c r="K135" s="92"/>
    </row>
    <row r="136" spans="1:11" ht="67.5" x14ac:dyDescent="0.2">
      <c r="A136" s="14" t="s">
        <v>1854</v>
      </c>
      <c r="B136" s="14"/>
      <c r="C136" s="14"/>
      <c r="D136" s="16"/>
      <c r="E136" s="16"/>
      <c r="F136" s="14" t="s">
        <v>1907</v>
      </c>
      <c r="G136" s="325"/>
      <c r="H136" s="14"/>
      <c r="I136" s="15"/>
      <c r="J136" s="77"/>
      <c r="K136" s="92"/>
    </row>
    <row r="137" spans="1:11" ht="22.5" x14ac:dyDescent="0.2">
      <c r="A137" s="14" t="s">
        <v>1854</v>
      </c>
      <c r="B137" s="14"/>
      <c r="C137" s="14"/>
      <c r="D137" s="16">
        <v>46097</v>
      </c>
      <c r="E137" s="323"/>
      <c r="F137" s="14" t="s">
        <v>1902</v>
      </c>
      <c r="G137" s="325" t="s">
        <v>1903</v>
      </c>
      <c r="H137" s="14" t="s">
        <v>1904</v>
      </c>
      <c r="I137" s="15">
        <v>750</v>
      </c>
      <c r="J137" s="77">
        <v>5</v>
      </c>
      <c r="K137" s="92"/>
    </row>
    <row r="138" spans="1:11" ht="12.75" x14ac:dyDescent="0.2">
      <c r="A138" s="14" t="s">
        <v>1854</v>
      </c>
      <c r="B138" s="14"/>
      <c r="C138" s="14"/>
      <c r="D138" s="323">
        <v>46098</v>
      </c>
      <c r="E138" s="323"/>
      <c r="F138" s="14" t="s">
        <v>1887</v>
      </c>
      <c r="G138" s="325" t="s">
        <v>1888</v>
      </c>
      <c r="H138" s="14" t="s">
        <v>1889</v>
      </c>
      <c r="I138" s="321">
        <v>550</v>
      </c>
      <c r="J138" s="322">
        <v>5</v>
      </c>
      <c r="K138" s="92"/>
    </row>
    <row r="139" spans="1:11" ht="12.75" x14ac:dyDescent="0.2">
      <c r="A139" s="14" t="s">
        <v>1854</v>
      </c>
      <c r="B139" s="14"/>
      <c r="C139" s="14"/>
      <c r="D139" s="323">
        <v>46098</v>
      </c>
      <c r="E139" s="323"/>
      <c r="F139" s="14" t="s">
        <v>1875</v>
      </c>
      <c r="G139" s="325">
        <v>46870733</v>
      </c>
      <c r="H139" s="324" t="s">
        <v>1876</v>
      </c>
      <c r="I139" s="321">
        <v>322.94</v>
      </c>
      <c r="J139" s="322">
        <v>5</v>
      </c>
      <c r="K139" s="92"/>
    </row>
    <row r="140" spans="1:11" ht="78.75" x14ac:dyDescent="0.2">
      <c r="A140" s="14" t="s">
        <v>1854</v>
      </c>
      <c r="B140" s="14"/>
      <c r="C140" s="14"/>
      <c r="D140" s="323">
        <v>46106</v>
      </c>
      <c r="E140" s="323"/>
      <c r="F140" s="320" t="s">
        <v>1908</v>
      </c>
      <c r="G140" s="326"/>
      <c r="H140" s="14" t="s">
        <v>1909</v>
      </c>
      <c r="I140" s="321">
        <f>46.82+33.3+33.3+34.9+34.9+40.5+40.5+42.9+37.3</f>
        <v>344.42</v>
      </c>
      <c r="J140" s="322">
        <v>5</v>
      </c>
      <c r="K140" s="92"/>
    </row>
    <row r="141" spans="1:11" ht="67.5" x14ac:dyDescent="0.2">
      <c r="A141" s="14" t="s">
        <v>1854</v>
      </c>
      <c r="B141" s="14"/>
      <c r="C141" s="14"/>
      <c r="D141" s="16"/>
      <c r="E141" s="16"/>
      <c r="F141" s="320" t="s">
        <v>1918</v>
      </c>
      <c r="G141" s="325"/>
      <c r="H141" s="14"/>
      <c r="I141" s="15"/>
      <c r="J141" s="77"/>
      <c r="K141" s="92"/>
    </row>
    <row r="142" spans="1:11" ht="12.75" x14ac:dyDescent="0.2">
      <c r="A142" s="14" t="s">
        <v>1854</v>
      </c>
      <c r="B142" s="14"/>
      <c r="C142" s="14"/>
      <c r="D142" s="323">
        <v>46106</v>
      </c>
      <c r="E142" s="323"/>
      <c r="F142" s="14" t="s">
        <v>1875</v>
      </c>
      <c r="G142" s="325">
        <v>46870733</v>
      </c>
      <c r="H142" s="324" t="s">
        <v>1876</v>
      </c>
      <c r="I142" s="321">
        <v>602.24</v>
      </c>
      <c r="J142" s="322">
        <v>5</v>
      </c>
      <c r="K142" s="92"/>
    </row>
    <row r="143" spans="1:11" ht="78.75" x14ac:dyDescent="0.2">
      <c r="A143" s="14" t="s">
        <v>1854</v>
      </c>
      <c r="B143" s="14"/>
      <c r="C143" s="14"/>
      <c r="D143" s="323">
        <v>46106</v>
      </c>
      <c r="E143" s="323"/>
      <c r="F143" s="320" t="s">
        <v>1908</v>
      </c>
      <c r="G143" s="326"/>
      <c r="H143" s="14" t="s">
        <v>1917</v>
      </c>
      <c r="I143" s="321">
        <f>51.51+47.1+44.4+44.4+36.3+36.3+38.1+38.1+40.8</f>
        <v>377.01000000000005</v>
      </c>
      <c r="J143" s="322">
        <v>5</v>
      </c>
      <c r="K143" s="92"/>
    </row>
    <row r="144" spans="1:11" ht="22.5" x14ac:dyDescent="0.2">
      <c r="A144" s="14" t="s">
        <v>1854</v>
      </c>
      <c r="B144" s="14"/>
      <c r="C144" s="14"/>
      <c r="D144" s="323">
        <v>46133</v>
      </c>
      <c r="E144" s="323"/>
      <c r="F144" s="14" t="s">
        <v>1902</v>
      </c>
      <c r="G144" s="325" t="s">
        <v>1903</v>
      </c>
      <c r="H144" s="14" t="s">
        <v>1904</v>
      </c>
      <c r="I144" s="15">
        <v>990</v>
      </c>
      <c r="J144" s="77">
        <v>5</v>
      </c>
      <c r="K144" s="92"/>
    </row>
    <row r="145" spans="1:25" ht="12.75" x14ac:dyDescent="0.2">
      <c r="A145" s="14" t="s">
        <v>1854</v>
      </c>
      <c r="B145" s="14"/>
      <c r="C145" s="14"/>
      <c r="D145" s="323">
        <v>46133</v>
      </c>
      <c r="E145" s="323"/>
      <c r="F145" s="14" t="s">
        <v>1887</v>
      </c>
      <c r="G145" s="325" t="s">
        <v>1888</v>
      </c>
      <c r="H145" s="14" t="s">
        <v>1889</v>
      </c>
      <c r="I145" s="321">
        <v>600</v>
      </c>
      <c r="J145" s="322">
        <v>5</v>
      </c>
      <c r="K145" s="92"/>
    </row>
    <row r="146" spans="1:25" ht="12.75" x14ac:dyDescent="0.2">
      <c r="A146" s="14" t="s">
        <v>1854</v>
      </c>
      <c r="B146" s="14"/>
      <c r="C146" s="14"/>
      <c r="D146" s="323">
        <v>46133</v>
      </c>
      <c r="E146" s="323"/>
      <c r="F146" s="14" t="s">
        <v>1923</v>
      </c>
      <c r="G146" s="325" t="s">
        <v>1924</v>
      </c>
      <c r="H146" s="14" t="s">
        <v>1925</v>
      </c>
      <c r="I146" s="321">
        <v>1043.8900000000001</v>
      </c>
      <c r="J146" s="322">
        <v>3</v>
      </c>
      <c r="K146" s="92"/>
    </row>
    <row r="147" spans="1:25" s="335" customFormat="1" ht="12.75" x14ac:dyDescent="0.2">
      <c r="A147" s="328"/>
      <c r="B147" s="328"/>
      <c r="C147" s="328"/>
      <c r="D147" s="327"/>
      <c r="E147" s="327"/>
      <c r="F147" s="329"/>
      <c r="G147" s="330"/>
      <c r="H147" s="328"/>
      <c r="I147" s="331"/>
      <c r="J147" s="332"/>
      <c r="K147" s="333"/>
      <c r="L147" s="334"/>
      <c r="M147" s="334"/>
      <c r="N147" s="334"/>
      <c r="O147" s="334"/>
      <c r="P147" s="334"/>
      <c r="Q147" s="334"/>
      <c r="R147" s="334"/>
      <c r="S147" s="334"/>
      <c r="T147" s="334"/>
      <c r="U147" s="334"/>
      <c r="V147" s="334"/>
      <c r="W147" s="334"/>
      <c r="X147" s="334"/>
      <c r="Y147" s="334"/>
    </row>
    <row r="148" spans="1:25" ht="12.75" x14ac:dyDescent="0.2">
      <c r="A148" s="14" t="s">
        <v>1854</v>
      </c>
      <c r="B148" s="14"/>
      <c r="C148" s="14"/>
      <c r="D148" s="16">
        <v>46024</v>
      </c>
      <c r="E148" s="16"/>
      <c r="F148" s="14" t="s">
        <v>1855</v>
      </c>
      <c r="G148" s="325" t="s">
        <v>1856</v>
      </c>
      <c r="H148" s="14" t="s">
        <v>1862</v>
      </c>
      <c r="I148" s="15">
        <v>4.5</v>
      </c>
      <c r="J148" s="77">
        <v>4</v>
      </c>
      <c r="K148" s="92"/>
    </row>
    <row r="149" spans="1:25" ht="12.75" x14ac:dyDescent="0.2">
      <c r="A149" s="14" t="s">
        <v>1854</v>
      </c>
      <c r="B149" s="14"/>
      <c r="C149" s="14"/>
      <c r="D149" s="16">
        <v>46052</v>
      </c>
      <c r="E149" s="16"/>
      <c r="F149" s="14" t="s">
        <v>1857</v>
      </c>
      <c r="G149" s="325" t="s">
        <v>1856</v>
      </c>
      <c r="H149" s="14" t="s">
        <v>1862</v>
      </c>
      <c r="I149" s="15">
        <v>6.9</v>
      </c>
      <c r="J149" s="77">
        <v>4</v>
      </c>
      <c r="K149" s="92"/>
    </row>
    <row r="150" spans="1:25" ht="12.75" x14ac:dyDescent="0.2">
      <c r="A150" s="14" t="s">
        <v>1854</v>
      </c>
      <c r="B150" s="14"/>
      <c r="C150" s="14"/>
      <c r="D150" s="16">
        <v>46055</v>
      </c>
      <c r="E150" s="16"/>
      <c r="F150" s="14" t="s">
        <v>1855</v>
      </c>
      <c r="G150" s="325" t="s">
        <v>1856</v>
      </c>
      <c r="H150" s="14" t="s">
        <v>1862</v>
      </c>
      <c r="I150" s="15">
        <v>4.5</v>
      </c>
      <c r="J150" s="77">
        <v>4</v>
      </c>
      <c r="K150" s="92"/>
    </row>
    <row r="151" spans="1:25" ht="12.75" x14ac:dyDescent="0.2">
      <c r="A151" s="14" t="s">
        <v>1854</v>
      </c>
      <c r="B151" s="14"/>
      <c r="C151" s="14"/>
      <c r="D151" s="16">
        <v>46062</v>
      </c>
      <c r="E151" s="16"/>
      <c r="F151" s="14" t="s">
        <v>1861</v>
      </c>
      <c r="G151" s="325" t="s">
        <v>1859</v>
      </c>
      <c r="H151" s="14" t="s">
        <v>1860</v>
      </c>
      <c r="I151" s="15">
        <v>250</v>
      </c>
      <c r="J151" s="77">
        <v>4</v>
      </c>
      <c r="K151" s="92"/>
    </row>
    <row r="152" spans="1:25" ht="12.75" x14ac:dyDescent="0.2">
      <c r="A152" s="14" t="s">
        <v>1854</v>
      </c>
      <c r="B152" s="14"/>
      <c r="C152" s="14"/>
      <c r="D152" s="16">
        <v>46069</v>
      </c>
      <c r="E152" s="16"/>
      <c r="F152" s="14" t="s">
        <v>1858</v>
      </c>
      <c r="G152" s="325" t="s">
        <v>1856</v>
      </c>
      <c r="H152" s="14" t="s">
        <v>1862</v>
      </c>
      <c r="I152" s="15">
        <v>15</v>
      </c>
      <c r="J152" s="77">
        <v>4</v>
      </c>
      <c r="K152" s="92"/>
    </row>
    <row r="153" spans="1:25" ht="12.75" x14ac:dyDescent="0.2">
      <c r="A153" s="14" t="s">
        <v>1854</v>
      </c>
      <c r="B153" s="14"/>
      <c r="C153" s="14"/>
      <c r="D153" s="16">
        <v>46080</v>
      </c>
      <c r="E153" s="16"/>
      <c r="F153" s="14" t="s">
        <v>1857</v>
      </c>
      <c r="G153" s="325" t="s">
        <v>1856</v>
      </c>
      <c r="H153" s="14" t="s">
        <v>1862</v>
      </c>
      <c r="I153" s="15">
        <v>6.9</v>
      </c>
      <c r="J153" s="77">
        <v>4</v>
      </c>
      <c r="K153" s="92"/>
    </row>
    <row r="154" spans="1:25" ht="12.75" x14ac:dyDescent="0.2">
      <c r="A154" s="14" t="s">
        <v>1854</v>
      </c>
      <c r="B154" s="14"/>
      <c r="C154" s="14"/>
      <c r="D154" s="16">
        <v>46083</v>
      </c>
      <c r="E154" s="16"/>
      <c r="F154" s="14" t="s">
        <v>1861</v>
      </c>
      <c r="G154" s="325" t="s">
        <v>1859</v>
      </c>
      <c r="H154" s="14" t="s">
        <v>1860</v>
      </c>
      <c r="I154" s="15">
        <v>250</v>
      </c>
      <c r="J154" s="77">
        <v>4</v>
      </c>
      <c r="K154" s="92"/>
    </row>
    <row r="155" spans="1:25" ht="12.75" x14ac:dyDescent="0.2">
      <c r="A155" s="14" t="s">
        <v>1854</v>
      </c>
      <c r="B155" s="14"/>
      <c r="C155" s="14"/>
      <c r="D155" s="16">
        <v>46084</v>
      </c>
      <c r="E155" s="16"/>
      <c r="F155" s="14" t="s">
        <v>1855</v>
      </c>
      <c r="G155" s="325" t="s">
        <v>1856</v>
      </c>
      <c r="H155" s="14" t="s">
        <v>1862</v>
      </c>
      <c r="I155" s="15">
        <v>4.5</v>
      </c>
      <c r="J155" s="77">
        <v>4</v>
      </c>
      <c r="K155" s="92"/>
    </row>
    <row r="156" spans="1:25" ht="12.75" x14ac:dyDescent="0.2">
      <c r="A156" s="14" t="s">
        <v>1854</v>
      </c>
      <c r="B156" s="14"/>
      <c r="C156" s="14"/>
      <c r="D156" s="16">
        <v>46097</v>
      </c>
      <c r="E156" s="16"/>
      <c r="F156" s="320" t="s">
        <v>1926</v>
      </c>
      <c r="G156" s="326" t="s">
        <v>1864</v>
      </c>
      <c r="H156" s="320" t="s">
        <v>1863</v>
      </c>
      <c r="I156" s="321">
        <v>175.89</v>
      </c>
      <c r="J156" s="322">
        <v>4</v>
      </c>
      <c r="K156" s="92"/>
    </row>
    <row r="157" spans="1:25" ht="12.75" x14ac:dyDescent="0.2">
      <c r="A157" s="14" t="s">
        <v>1854</v>
      </c>
      <c r="B157" s="14"/>
      <c r="C157" s="14"/>
      <c r="D157" s="323">
        <v>46097</v>
      </c>
      <c r="E157" s="323"/>
      <c r="F157" s="320" t="s">
        <v>1865</v>
      </c>
      <c r="G157" s="326" t="s">
        <v>1867</v>
      </c>
      <c r="H157" s="320" t="s">
        <v>1866</v>
      </c>
      <c r="I157" s="321">
        <v>307.5</v>
      </c>
      <c r="J157" s="322">
        <v>4</v>
      </c>
      <c r="K157" s="92"/>
    </row>
    <row r="158" spans="1:25" ht="12.75" x14ac:dyDescent="0.2">
      <c r="A158" s="14" t="s">
        <v>1854</v>
      </c>
      <c r="B158" s="14"/>
      <c r="C158" s="14"/>
      <c r="D158" s="16">
        <v>46112</v>
      </c>
      <c r="E158" s="16"/>
      <c r="F158" s="14" t="s">
        <v>1857</v>
      </c>
      <c r="G158" s="325" t="s">
        <v>1856</v>
      </c>
      <c r="H158" s="14" t="s">
        <v>1862</v>
      </c>
      <c r="I158" s="15">
        <v>6.9</v>
      </c>
      <c r="J158" s="77">
        <v>4</v>
      </c>
      <c r="K158" s="92"/>
    </row>
    <row r="159" spans="1:25" ht="12.75" x14ac:dyDescent="0.2">
      <c r="A159" s="14" t="s">
        <v>1854</v>
      </c>
      <c r="B159" s="14"/>
      <c r="C159" s="14"/>
      <c r="D159" s="16">
        <v>46113</v>
      </c>
      <c r="E159" s="16"/>
      <c r="F159" s="14" t="s">
        <v>1855</v>
      </c>
      <c r="G159" s="325" t="s">
        <v>1856</v>
      </c>
      <c r="H159" s="14" t="s">
        <v>1862</v>
      </c>
      <c r="I159" s="15">
        <v>4.5</v>
      </c>
      <c r="J159" s="77">
        <v>4</v>
      </c>
      <c r="K159" s="92"/>
    </row>
    <row r="160" spans="1:25" ht="12.75" x14ac:dyDescent="0.2">
      <c r="A160" s="14" t="s">
        <v>1854</v>
      </c>
      <c r="B160" s="14"/>
      <c r="C160" s="14"/>
      <c r="D160" s="16">
        <v>46125</v>
      </c>
      <c r="E160" s="16"/>
      <c r="F160" s="320" t="s">
        <v>1926</v>
      </c>
      <c r="G160" s="326" t="s">
        <v>1864</v>
      </c>
      <c r="H160" s="320" t="s">
        <v>1863</v>
      </c>
      <c r="I160" s="321">
        <v>175.89</v>
      </c>
      <c r="J160" s="322">
        <v>4</v>
      </c>
      <c r="K160" s="92"/>
    </row>
    <row r="161" spans="1:11" ht="12.75" x14ac:dyDescent="0.2">
      <c r="A161" s="14" t="s">
        <v>1854</v>
      </c>
      <c r="B161" s="14"/>
      <c r="C161" s="14"/>
      <c r="D161" s="16">
        <v>46141</v>
      </c>
      <c r="E161" s="16"/>
      <c r="F161" s="14" t="s">
        <v>1922</v>
      </c>
      <c r="G161" s="325" t="s">
        <v>1859</v>
      </c>
      <c r="H161" s="14" t="s">
        <v>1860</v>
      </c>
      <c r="I161" s="15">
        <v>300</v>
      </c>
      <c r="J161" s="77">
        <v>4</v>
      </c>
      <c r="K161" s="92"/>
    </row>
    <row r="162" spans="1:11" ht="12.75" x14ac:dyDescent="0.2">
      <c r="A162" s="14" t="s">
        <v>1854</v>
      </c>
      <c r="B162" s="14"/>
      <c r="C162" s="14"/>
      <c r="D162" s="16">
        <v>46141</v>
      </c>
      <c r="E162" s="16"/>
      <c r="F162" s="14" t="s">
        <v>1861</v>
      </c>
      <c r="G162" s="325" t="s">
        <v>1859</v>
      </c>
      <c r="H162" s="14" t="s">
        <v>1860</v>
      </c>
      <c r="I162" s="15">
        <v>250</v>
      </c>
      <c r="J162" s="77">
        <v>4</v>
      </c>
      <c r="K162" s="92"/>
    </row>
    <row r="163" spans="1:11" ht="12.75" x14ac:dyDescent="0.2">
      <c r="A163" s="14" t="s">
        <v>1854</v>
      </c>
      <c r="B163" s="14"/>
      <c r="C163" s="14"/>
      <c r="D163" s="16">
        <v>46142</v>
      </c>
      <c r="E163" s="16"/>
      <c r="F163" s="14" t="s">
        <v>1857</v>
      </c>
      <c r="G163" s="325" t="s">
        <v>1856</v>
      </c>
      <c r="H163" s="14" t="s">
        <v>1862</v>
      </c>
      <c r="I163" s="15">
        <v>6.9</v>
      </c>
      <c r="J163" s="77">
        <v>4</v>
      </c>
      <c r="K163" s="92"/>
    </row>
    <row r="164" spans="1:11" ht="12.75" x14ac:dyDescent="0.2">
      <c r="A164" s="14" t="s">
        <v>1854</v>
      </c>
      <c r="B164" s="14"/>
      <c r="C164" s="14"/>
      <c r="D164" s="16">
        <v>46147</v>
      </c>
      <c r="E164" s="16"/>
      <c r="F164" s="14" t="s">
        <v>1855</v>
      </c>
      <c r="G164" s="325" t="s">
        <v>1856</v>
      </c>
      <c r="H164" s="14" t="s">
        <v>1862</v>
      </c>
      <c r="I164" s="15">
        <v>4.5</v>
      </c>
      <c r="J164" s="77">
        <v>4</v>
      </c>
      <c r="K164" s="92"/>
    </row>
    <row r="165" spans="1:11" ht="12.75" x14ac:dyDescent="0.2">
      <c r="A165" s="14" t="s">
        <v>1854</v>
      </c>
      <c r="B165" s="14"/>
      <c r="C165" s="14"/>
      <c r="D165" s="16">
        <v>46155</v>
      </c>
      <c r="E165" s="16"/>
      <c r="F165" s="320" t="s">
        <v>1926</v>
      </c>
      <c r="G165" s="326" t="s">
        <v>1864</v>
      </c>
      <c r="H165" s="320" t="s">
        <v>1863</v>
      </c>
      <c r="I165" s="321">
        <v>175.89</v>
      </c>
      <c r="J165" s="322">
        <v>4</v>
      </c>
      <c r="K165" s="92"/>
    </row>
    <row r="166" spans="1:11" ht="12.75" x14ac:dyDescent="0.2">
      <c r="A166" s="14" t="s">
        <v>1854</v>
      </c>
      <c r="B166" s="14"/>
      <c r="C166" s="14"/>
      <c r="D166" s="16">
        <v>46171</v>
      </c>
      <c r="E166" s="16"/>
      <c r="F166" s="14" t="s">
        <v>1857</v>
      </c>
      <c r="G166" s="325" t="s">
        <v>1856</v>
      </c>
      <c r="H166" s="14" t="s">
        <v>1862</v>
      </c>
      <c r="I166" s="15">
        <v>6.9</v>
      </c>
      <c r="J166" s="77">
        <v>4</v>
      </c>
      <c r="K166" s="92"/>
    </row>
    <row r="167" spans="1:11" ht="12.75" x14ac:dyDescent="0.2">
      <c r="A167" s="14"/>
      <c r="B167" s="14"/>
      <c r="C167" s="14"/>
      <c r="D167" s="16"/>
      <c r="E167" s="16"/>
      <c r="F167" s="14"/>
      <c r="G167" s="14"/>
      <c r="H167" s="14"/>
      <c r="I167" s="15"/>
      <c r="J167" s="77"/>
      <c r="K167" s="92"/>
    </row>
    <row r="168" spans="1:11" ht="12.75" x14ac:dyDescent="0.2">
      <c r="A168" s="14"/>
      <c r="B168" s="14"/>
      <c r="C168" s="14"/>
      <c r="D168" s="16"/>
      <c r="E168" s="16"/>
      <c r="F168" s="14"/>
      <c r="G168" s="14"/>
      <c r="H168" s="14"/>
      <c r="I168" s="15"/>
      <c r="J168" s="77"/>
      <c r="K168" s="92"/>
    </row>
    <row r="169" spans="1:11" ht="12.75" x14ac:dyDescent="0.2">
      <c r="A169" s="14"/>
      <c r="B169" s="14"/>
      <c r="C169" s="14"/>
      <c r="D169" s="16"/>
      <c r="E169" s="16"/>
      <c r="F169" s="14"/>
      <c r="G169" s="14"/>
      <c r="H169" s="14"/>
      <c r="I169" s="15"/>
      <c r="J169" s="77"/>
      <c r="K169" s="92"/>
    </row>
    <row r="170" spans="1:11" ht="12.75" x14ac:dyDescent="0.2">
      <c r="A170" s="14"/>
      <c r="B170" s="14"/>
      <c r="C170" s="14"/>
      <c r="D170" s="16"/>
      <c r="E170" s="16"/>
      <c r="F170" s="14"/>
      <c r="G170" s="14"/>
      <c r="H170" s="14"/>
      <c r="I170" s="15"/>
      <c r="J170" s="77"/>
      <c r="K170" s="92"/>
    </row>
    <row r="171" spans="1:11" ht="12.75" x14ac:dyDescent="0.2">
      <c r="A171" s="14"/>
      <c r="B171" s="14"/>
      <c r="C171" s="14"/>
      <c r="D171" s="16"/>
      <c r="E171" s="16"/>
      <c r="F171" s="14"/>
      <c r="G171" s="14"/>
      <c r="H171" s="14"/>
      <c r="I171" s="15"/>
      <c r="J171" s="77"/>
      <c r="K171" s="92"/>
    </row>
    <row r="172" spans="1:11" ht="12.75" x14ac:dyDescent="0.2">
      <c r="A172" s="14"/>
      <c r="B172" s="14"/>
      <c r="C172" s="14"/>
      <c r="D172" s="16"/>
      <c r="E172" s="16"/>
      <c r="F172" s="14"/>
      <c r="G172" s="14"/>
      <c r="H172" s="14"/>
      <c r="I172" s="15"/>
      <c r="J172" s="77"/>
      <c r="K172" s="92"/>
    </row>
    <row r="173" spans="1:11" ht="12.75" x14ac:dyDescent="0.2">
      <c r="A173" s="14"/>
      <c r="B173" s="14"/>
      <c r="C173" s="14"/>
      <c r="D173" s="16"/>
      <c r="E173" s="16"/>
      <c r="F173" s="14"/>
      <c r="G173" s="14"/>
      <c r="H173" s="14"/>
      <c r="I173" s="15"/>
      <c r="J173" s="77"/>
      <c r="K173" s="92"/>
    </row>
    <row r="174" spans="1:11" ht="12.75" x14ac:dyDescent="0.2">
      <c r="A174" s="14"/>
      <c r="B174" s="14"/>
      <c r="C174" s="14"/>
      <c r="D174" s="16"/>
      <c r="E174" s="16"/>
      <c r="F174" s="14"/>
      <c r="G174" s="14"/>
      <c r="H174" s="14"/>
      <c r="I174" s="15"/>
      <c r="J174" s="77"/>
      <c r="K174" s="92"/>
    </row>
    <row r="175" spans="1:11" ht="12.75" x14ac:dyDescent="0.2">
      <c r="A175" s="14"/>
      <c r="B175" s="14"/>
      <c r="C175" s="14"/>
      <c r="D175" s="16"/>
      <c r="E175" s="16"/>
      <c r="F175" s="14"/>
      <c r="G175" s="14"/>
      <c r="H175" s="14"/>
      <c r="I175" s="15"/>
      <c r="J175" s="77"/>
      <c r="K175" s="92"/>
    </row>
    <row r="176" spans="1:11" ht="12.75" x14ac:dyDescent="0.2">
      <c r="A176" s="14"/>
      <c r="B176" s="14"/>
      <c r="C176" s="14"/>
      <c r="D176" s="16"/>
      <c r="E176" s="16"/>
      <c r="F176" s="14"/>
      <c r="G176" s="14"/>
      <c r="H176" s="14"/>
      <c r="I176" s="15"/>
      <c r="J176" s="77"/>
      <c r="K176" s="92"/>
    </row>
    <row r="177" spans="1:11" ht="12.75" x14ac:dyDescent="0.2">
      <c r="A177" s="14"/>
      <c r="B177" s="14"/>
      <c r="C177" s="14"/>
      <c r="D177" s="16"/>
      <c r="E177" s="16"/>
      <c r="F177" s="14"/>
      <c r="G177" s="14"/>
      <c r="H177" s="14"/>
      <c r="I177" s="15"/>
      <c r="J177" s="77"/>
      <c r="K177" s="92"/>
    </row>
    <row r="178" spans="1:11" ht="12.75" x14ac:dyDescent="0.2">
      <c r="A178" s="14"/>
      <c r="B178" s="14"/>
      <c r="C178" s="14"/>
      <c r="D178" s="16"/>
      <c r="E178" s="16"/>
      <c r="F178" s="14"/>
      <c r="G178" s="14"/>
      <c r="H178" s="14"/>
      <c r="I178" s="15"/>
      <c r="J178" s="77"/>
      <c r="K178" s="92"/>
    </row>
    <row r="179" spans="1:11" ht="12.75" x14ac:dyDescent="0.2">
      <c r="A179" s="14"/>
      <c r="B179" s="14"/>
      <c r="C179" s="14"/>
      <c r="D179" s="16"/>
      <c r="E179" s="16"/>
      <c r="F179" s="14"/>
      <c r="G179" s="14"/>
      <c r="H179" s="14"/>
      <c r="I179" s="15"/>
      <c r="J179" s="77"/>
      <c r="K179" s="92"/>
    </row>
    <row r="180" spans="1:11" ht="12.75" x14ac:dyDescent="0.2">
      <c r="A180" s="14"/>
      <c r="B180" s="14"/>
      <c r="C180" s="14"/>
      <c r="D180" s="16"/>
      <c r="E180" s="16"/>
      <c r="F180" s="14"/>
      <c r="G180" s="14"/>
      <c r="H180" s="14"/>
      <c r="I180" s="15"/>
      <c r="J180" s="77"/>
      <c r="K180" s="92"/>
    </row>
    <row r="181" spans="1:11" ht="12.75" x14ac:dyDescent="0.2">
      <c r="A181" s="14"/>
      <c r="B181" s="14"/>
      <c r="C181" s="14"/>
      <c r="D181" s="16"/>
      <c r="E181" s="16"/>
      <c r="F181" s="14"/>
      <c r="G181" s="14"/>
      <c r="H181" s="14"/>
      <c r="I181" s="15"/>
      <c r="J181" s="77"/>
      <c r="K181" s="92"/>
    </row>
    <row r="182" spans="1:11" ht="12.75" x14ac:dyDescent="0.2">
      <c r="A182" s="14"/>
      <c r="B182" s="14"/>
      <c r="C182" s="14"/>
      <c r="D182" s="16"/>
      <c r="E182" s="16"/>
      <c r="F182" s="14"/>
      <c r="G182" s="14"/>
      <c r="H182" s="14"/>
      <c r="I182" s="15"/>
      <c r="J182" s="77"/>
      <c r="K182" s="92"/>
    </row>
    <row r="183" spans="1:11" ht="12.75" x14ac:dyDescent="0.2">
      <c r="A183" s="14"/>
      <c r="B183" s="14"/>
      <c r="C183" s="14"/>
      <c r="D183" s="16"/>
      <c r="E183" s="16"/>
      <c r="F183" s="14"/>
      <c r="G183" s="14"/>
      <c r="H183" s="14"/>
      <c r="I183" s="15"/>
      <c r="J183" s="77"/>
      <c r="K183" s="92"/>
    </row>
    <row r="184" spans="1:11" ht="12.75" x14ac:dyDescent="0.2">
      <c r="A184" s="14"/>
      <c r="B184" s="14"/>
      <c r="C184" s="14"/>
      <c r="D184" s="16"/>
      <c r="E184" s="16"/>
      <c r="F184" s="14"/>
      <c r="G184" s="14"/>
      <c r="H184" s="14"/>
      <c r="I184" s="15"/>
      <c r="J184" s="77"/>
      <c r="K184" s="92"/>
    </row>
    <row r="185" spans="1:11" ht="12.75" x14ac:dyDescent="0.2">
      <c r="A185" s="14"/>
      <c r="B185" s="14"/>
      <c r="C185" s="14"/>
      <c r="D185" s="16"/>
      <c r="E185" s="16"/>
      <c r="F185" s="14"/>
      <c r="G185" s="14"/>
      <c r="H185" s="14"/>
      <c r="I185" s="15"/>
      <c r="J185" s="77"/>
      <c r="K185" s="92"/>
    </row>
    <row r="186" spans="1:11" ht="12.75" x14ac:dyDescent="0.2">
      <c r="A186" s="14"/>
      <c r="B186" s="14"/>
      <c r="C186" s="14"/>
      <c r="D186" s="16"/>
      <c r="E186" s="16"/>
      <c r="F186" s="14"/>
      <c r="G186" s="14"/>
      <c r="H186" s="14"/>
      <c r="I186" s="15"/>
      <c r="J186" s="77"/>
      <c r="K186" s="92"/>
    </row>
    <row r="187" spans="1:11" ht="12.75" x14ac:dyDescent="0.2">
      <c r="A187" s="14"/>
      <c r="B187" s="14"/>
      <c r="C187" s="14"/>
      <c r="D187" s="16"/>
      <c r="E187" s="16"/>
      <c r="F187" s="14"/>
      <c r="G187" s="14"/>
      <c r="H187" s="14"/>
      <c r="I187" s="15"/>
      <c r="J187" s="77"/>
      <c r="K187" s="92"/>
    </row>
    <row r="188" spans="1:11" ht="12.75" x14ac:dyDescent="0.2">
      <c r="A188" s="14"/>
      <c r="B188" s="14"/>
      <c r="C188" s="14"/>
      <c r="D188" s="16"/>
      <c r="E188" s="16"/>
      <c r="F188" s="14"/>
      <c r="G188" s="14"/>
      <c r="H188" s="14"/>
      <c r="I188" s="15"/>
      <c r="J188" s="77"/>
      <c r="K188" s="92"/>
    </row>
    <row r="189" spans="1:11" ht="12.75" x14ac:dyDescent="0.2">
      <c r="A189" s="14"/>
      <c r="B189" s="14"/>
      <c r="C189" s="14"/>
      <c r="D189" s="16"/>
      <c r="E189" s="16"/>
      <c r="F189" s="14"/>
      <c r="G189" s="14"/>
      <c r="H189" s="14"/>
      <c r="I189" s="15"/>
      <c r="J189" s="77"/>
      <c r="K189" s="92"/>
    </row>
    <row r="190" spans="1:11" ht="12.75" x14ac:dyDescent="0.2">
      <c r="A190" s="14"/>
      <c r="B190" s="14"/>
      <c r="C190" s="14"/>
      <c r="D190" s="16"/>
      <c r="E190" s="16"/>
      <c r="F190" s="14"/>
      <c r="G190" s="14"/>
      <c r="H190" s="14"/>
      <c r="I190" s="15"/>
      <c r="J190" s="77"/>
      <c r="K190" s="92"/>
    </row>
    <row r="191" spans="1:11" ht="12.75" x14ac:dyDescent="0.2">
      <c r="A191" s="14"/>
      <c r="B191" s="14"/>
      <c r="C191" s="14"/>
      <c r="D191" s="16"/>
      <c r="E191" s="16"/>
      <c r="F191" s="14"/>
      <c r="G191" s="14"/>
      <c r="H191" s="14"/>
      <c r="I191" s="15"/>
      <c r="J191" s="77"/>
      <c r="K191" s="92"/>
    </row>
    <row r="192" spans="1:11" ht="12.75" x14ac:dyDescent="0.2">
      <c r="A192" s="14"/>
      <c r="B192" s="14"/>
      <c r="C192" s="14"/>
      <c r="D192" s="16"/>
      <c r="E192" s="16"/>
      <c r="F192" s="14"/>
      <c r="G192" s="14"/>
      <c r="H192" s="14"/>
      <c r="I192" s="15"/>
      <c r="J192" s="77"/>
      <c r="K192" s="92"/>
    </row>
    <row r="193" spans="1:11" ht="12.75" x14ac:dyDescent="0.2">
      <c r="A193" s="14"/>
      <c r="B193" s="14"/>
      <c r="C193" s="14"/>
      <c r="D193" s="16"/>
      <c r="E193" s="16"/>
      <c r="F193" s="14"/>
      <c r="G193" s="14"/>
      <c r="H193" s="14"/>
      <c r="I193" s="15"/>
      <c r="J193" s="77"/>
      <c r="K193" s="92"/>
    </row>
    <row r="194" spans="1:11" ht="12.75" x14ac:dyDescent="0.2">
      <c r="A194" s="14"/>
      <c r="B194" s="14"/>
      <c r="C194" s="14"/>
      <c r="D194" s="16"/>
      <c r="E194" s="16"/>
      <c r="F194" s="14"/>
      <c r="G194" s="14"/>
      <c r="H194" s="14"/>
      <c r="I194" s="15"/>
      <c r="J194" s="77"/>
      <c r="K194" s="92"/>
    </row>
    <row r="195" spans="1:11" ht="12.75" x14ac:dyDescent="0.2">
      <c r="A195" s="14"/>
      <c r="B195" s="14"/>
      <c r="C195" s="14"/>
      <c r="D195" s="16"/>
      <c r="E195" s="16"/>
      <c r="F195" s="14"/>
      <c r="G195" s="14"/>
      <c r="H195" s="14"/>
      <c r="I195" s="15"/>
      <c r="J195" s="77"/>
      <c r="K195" s="92"/>
    </row>
    <row r="196" spans="1:11" ht="12.75" x14ac:dyDescent="0.2">
      <c r="A196" s="14"/>
      <c r="B196" s="14"/>
      <c r="C196" s="14"/>
      <c r="D196" s="16"/>
      <c r="E196" s="16"/>
      <c r="F196" s="14"/>
      <c r="G196" s="14"/>
      <c r="H196" s="14"/>
      <c r="I196" s="15"/>
      <c r="J196" s="77"/>
      <c r="K196" s="92"/>
    </row>
    <row r="197" spans="1:11" ht="12.75" x14ac:dyDescent="0.2">
      <c r="A197" s="14"/>
      <c r="B197" s="14"/>
      <c r="C197" s="14"/>
      <c r="D197" s="16"/>
      <c r="E197" s="16"/>
      <c r="F197" s="14"/>
      <c r="G197" s="14"/>
      <c r="H197" s="14"/>
      <c r="I197" s="15"/>
      <c r="J197" s="77"/>
      <c r="K197" s="92"/>
    </row>
    <row r="198" spans="1:11" ht="12.75" x14ac:dyDescent="0.2">
      <c r="A198" s="14"/>
      <c r="B198" s="14"/>
      <c r="C198" s="14"/>
      <c r="D198" s="16"/>
      <c r="E198" s="16"/>
      <c r="F198" s="14"/>
      <c r="G198" s="14"/>
      <c r="H198" s="14"/>
      <c r="I198" s="15"/>
      <c r="J198" s="77"/>
      <c r="K198" s="92"/>
    </row>
    <row r="199" spans="1:11" ht="12.75" x14ac:dyDescent="0.2">
      <c r="A199" s="14"/>
      <c r="B199" s="14"/>
      <c r="C199" s="14"/>
      <c r="D199" s="16"/>
      <c r="E199" s="16"/>
      <c r="F199" s="14"/>
      <c r="G199" s="14"/>
      <c r="H199" s="14"/>
      <c r="I199" s="15"/>
      <c r="J199" s="77"/>
      <c r="K199" s="92"/>
    </row>
    <row r="200" spans="1:11" ht="12.75" x14ac:dyDescent="0.2">
      <c r="A200" s="14"/>
      <c r="B200" s="14"/>
      <c r="C200" s="14"/>
      <c r="D200" s="16"/>
      <c r="E200" s="16"/>
      <c r="F200" s="14"/>
      <c r="G200" s="14"/>
      <c r="H200" s="14"/>
      <c r="I200" s="15"/>
      <c r="J200" s="77"/>
      <c r="K200" s="92"/>
    </row>
    <row r="201" spans="1:11" ht="12.75" x14ac:dyDescent="0.2">
      <c r="A201" s="14"/>
      <c r="B201" s="14"/>
      <c r="C201" s="14"/>
      <c r="D201" s="16"/>
      <c r="E201" s="16"/>
      <c r="F201" s="14"/>
      <c r="G201" s="14"/>
      <c r="H201" s="14"/>
      <c r="I201" s="15"/>
      <c r="J201" s="77"/>
      <c r="K201" s="92"/>
    </row>
    <row r="202" spans="1:11" ht="12.75" x14ac:dyDescent="0.2">
      <c r="A202" s="14"/>
      <c r="B202" s="14"/>
      <c r="C202" s="14"/>
      <c r="D202" s="16"/>
      <c r="E202" s="16"/>
      <c r="F202" s="14"/>
      <c r="G202" s="14"/>
      <c r="H202" s="14"/>
      <c r="I202" s="15"/>
      <c r="J202" s="77"/>
      <c r="K202" s="92"/>
    </row>
    <row r="203" spans="1:11" ht="12.75" x14ac:dyDescent="0.2">
      <c r="A203" s="14"/>
      <c r="B203" s="14"/>
      <c r="C203" s="14"/>
      <c r="D203" s="16"/>
      <c r="E203" s="16"/>
      <c r="F203" s="14"/>
      <c r="G203" s="14"/>
      <c r="H203" s="14"/>
      <c r="I203" s="15"/>
      <c r="J203" s="77"/>
      <c r="K203" s="92"/>
    </row>
    <row r="204" spans="1:11" ht="12.75" x14ac:dyDescent="0.2">
      <c r="A204" s="14"/>
      <c r="B204" s="14"/>
      <c r="C204" s="14"/>
      <c r="D204" s="16"/>
      <c r="E204" s="16"/>
      <c r="F204" s="14"/>
      <c r="G204" s="14"/>
      <c r="H204" s="14"/>
      <c r="I204" s="15"/>
      <c r="J204" s="77"/>
      <c r="K204" s="92"/>
    </row>
    <row r="205" spans="1:11" ht="12.75" x14ac:dyDescent="0.2">
      <c r="A205" s="14"/>
      <c r="B205" s="14"/>
      <c r="C205" s="14"/>
      <c r="D205" s="16"/>
      <c r="E205" s="16"/>
      <c r="F205" s="14"/>
      <c r="G205" s="14"/>
      <c r="H205" s="14"/>
      <c r="I205" s="15"/>
      <c r="J205" s="77"/>
      <c r="K205" s="92"/>
    </row>
    <row r="206" spans="1:11" ht="12.75" x14ac:dyDescent="0.2">
      <c r="A206" s="14"/>
      <c r="B206" s="14"/>
      <c r="C206" s="14"/>
      <c r="D206" s="16"/>
      <c r="E206" s="16"/>
      <c r="F206" s="14"/>
      <c r="G206" s="14"/>
      <c r="H206" s="14"/>
      <c r="I206" s="15"/>
      <c r="J206" s="77"/>
      <c r="K206" s="92"/>
    </row>
    <row r="207" spans="1:11" ht="12.75" x14ac:dyDescent="0.2">
      <c r="A207" s="14"/>
      <c r="B207" s="14"/>
      <c r="C207" s="14"/>
      <c r="D207" s="16"/>
      <c r="E207" s="16"/>
      <c r="F207" s="14"/>
      <c r="G207" s="14"/>
      <c r="H207" s="14"/>
      <c r="I207" s="15"/>
      <c r="J207" s="77"/>
      <c r="K207" s="92"/>
    </row>
    <row r="208" spans="1:11" ht="12.75" x14ac:dyDescent="0.2">
      <c r="A208" s="14"/>
      <c r="B208" s="14"/>
      <c r="C208" s="14"/>
      <c r="D208" s="16"/>
      <c r="E208" s="16"/>
      <c r="F208" s="14"/>
      <c r="G208" s="14"/>
      <c r="H208" s="14"/>
      <c r="I208" s="15"/>
      <c r="J208" s="77"/>
      <c r="K208" s="92"/>
    </row>
    <row r="209" spans="1:11" ht="12.75" x14ac:dyDescent="0.2">
      <c r="A209" s="14"/>
      <c r="B209" s="14"/>
      <c r="C209" s="14"/>
      <c r="D209" s="16"/>
      <c r="E209" s="16"/>
      <c r="F209" s="14"/>
      <c r="G209" s="14"/>
      <c r="H209" s="14"/>
      <c r="I209" s="15"/>
      <c r="J209" s="77"/>
      <c r="K209" s="92"/>
    </row>
    <row r="210" spans="1:11" ht="12.75" x14ac:dyDescent="0.2">
      <c r="A210" s="14"/>
      <c r="B210" s="14"/>
      <c r="C210" s="14"/>
      <c r="D210" s="16"/>
      <c r="E210" s="16"/>
      <c r="F210" s="14"/>
      <c r="G210" s="14"/>
      <c r="H210" s="14"/>
      <c r="I210" s="15"/>
      <c r="J210" s="77"/>
      <c r="K210" s="92"/>
    </row>
    <row r="211" spans="1:11" ht="12.75" x14ac:dyDescent="0.2">
      <c r="A211" s="14"/>
      <c r="B211" s="14"/>
      <c r="C211" s="14"/>
      <c r="D211" s="16"/>
      <c r="E211" s="16"/>
      <c r="F211" s="14"/>
      <c r="G211" s="14"/>
      <c r="H211" s="14"/>
      <c r="I211" s="15"/>
      <c r="J211" s="77"/>
      <c r="K211" s="92"/>
    </row>
    <row r="212" spans="1:11" ht="12.75" x14ac:dyDescent="0.2">
      <c r="A212" s="14"/>
      <c r="B212" s="14"/>
      <c r="C212" s="14"/>
      <c r="D212" s="16"/>
      <c r="E212" s="16"/>
      <c r="F212" s="14"/>
      <c r="G212" s="14"/>
      <c r="H212" s="14"/>
      <c r="I212" s="15"/>
      <c r="J212" s="77"/>
      <c r="K212" s="92"/>
    </row>
    <row r="213" spans="1:11" ht="12.75" x14ac:dyDescent="0.2">
      <c r="A213" s="14"/>
      <c r="B213" s="14"/>
      <c r="C213" s="14"/>
      <c r="D213" s="16"/>
      <c r="E213" s="16"/>
      <c r="F213" s="14"/>
      <c r="G213" s="14"/>
      <c r="H213" s="14"/>
      <c r="I213" s="15"/>
      <c r="J213" s="77"/>
      <c r="K213" s="92"/>
    </row>
    <row r="214" spans="1:11" ht="12.75" x14ac:dyDescent="0.2">
      <c r="A214" s="14"/>
      <c r="B214" s="14"/>
      <c r="C214" s="14"/>
      <c r="D214" s="16"/>
      <c r="E214" s="16"/>
      <c r="F214" s="14"/>
      <c r="G214" s="14"/>
      <c r="H214" s="14"/>
      <c r="I214" s="15"/>
      <c r="J214" s="77"/>
      <c r="K214" s="92"/>
    </row>
    <row r="215" spans="1:11" ht="12.75" x14ac:dyDescent="0.2">
      <c r="A215" s="14"/>
      <c r="B215" s="14"/>
      <c r="C215" s="14"/>
      <c r="D215" s="16"/>
      <c r="E215" s="16"/>
      <c r="F215" s="14"/>
      <c r="G215" s="14"/>
      <c r="H215" s="14"/>
      <c r="I215" s="15"/>
      <c r="J215" s="77"/>
      <c r="K215" s="92"/>
    </row>
    <row r="216" spans="1:11" ht="12.75" x14ac:dyDescent="0.2">
      <c r="A216" s="14"/>
      <c r="B216" s="14"/>
      <c r="C216" s="14"/>
      <c r="D216" s="16"/>
      <c r="E216" s="16"/>
      <c r="F216" s="14"/>
      <c r="G216" s="14"/>
      <c r="H216" s="14"/>
      <c r="I216" s="15"/>
      <c r="J216" s="77"/>
      <c r="K216" s="92"/>
    </row>
    <row r="217" spans="1:11" ht="12.75" x14ac:dyDescent="0.2">
      <c r="A217" s="14"/>
      <c r="B217" s="14"/>
      <c r="C217" s="14"/>
      <c r="D217" s="16"/>
      <c r="E217" s="16"/>
      <c r="F217" s="14"/>
      <c r="G217" s="14"/>
      <c r="H217" s="14"/>
      <c r="I217" s="15"/>
      <c r="J217" s="77"/>
      <c r="K217" s="92"/>
    </row>
    <row r="218" spans="1:11" ht="12.75" x14ac:dyDescent="0.2">
      <c r="A218" s="14"/>
      <c r="B218" s="14"/>
      <c r="C218" s="14"/>
      <c r="D218" s="16"/>
      <c r="E218" s="16"/>
      <c r="F218" s="14"/>
      <c r="G218" s="14"/>
      <c r="H218" s="14"/>
      <c r="I218" s="15"/>
      <c r="J218" s="77"/>
      <c r="K218" s="92"/>
    </row>
    <row r="219" spans="1:11" ht="12.75" x14ac:dyDescent="0.2">
      <c r="A219" s="14"/>
      <c r="B219" s="14"/>
      <c r="C219" s="14"/>
      <c r="D219" s="16"/>
      <c r="E219" s="16"/>
      <c r="F219" s="14"/>
      <c r="G219" s="14"/>
      <c r="H219" s="14"/>
      <c r="I219" s="15"/>
      <c r="J219" s="77"/>
      <c r="K219" s="92"/>
    </row>
    <row r="220" spans="1:11" ht="12.75" x14ac:dyDescent="0.2">
      <c r="A220" s="14"/>
      <c r="B220" s="14"/>
      <c r="C220" s="14"/>
      <c r="D220" s="16"/>
      <c r="E220" s="16"/>
      <c r="F220" s="14"/>
      <c r="G220" s="14"/>
      <c r="H220" s="14"/>
      <c r="I220" s="15"/>
      <c r="J220" s="77"/>
      <c r="K220" s="92"/>
    </row>
    <row r="221" spans="1:11" ht="12.75" x14ac:dyDescent="0.2">
      <c r="A221" s="14"/>
      <c r="B221" s="14"/>
      <c r="C221" s="14"/>
      <c r="D221" s="16"/>
      <c r="E221" s="16"/>
      <c r="F221" s="14"/>
      <c r="G221" s="14"/>
      <c r="H221" s="14"/>
      <c r="I221" s="15"/>
      <c r="J221" s="77"/>
      <c r="K221" s="92"/>
    </row>
    <row r="222" spans="1:11" ht="12.75" x14ac:dyDescent="0.2">
      <c r="A222" s="14"/>
      <c r="B222" s="14"/>
      <c r="C222" s="14"/>
      <c r="D222" s="16"/>
      <c r="E222" s="16"/>
      <c r="F222" s="14"/>
      <c r="G222" s="14"/>
      <c r="H222" s="14"/>
      <c r="I222" s="15"/>
      <c r="J222" s="77"/>
      <c r="K222" s="92"/>
    </row>
    <row r="223" spans="1:11" ht="12.75" x14ac:dyDescent="0.2">
      <c r="A223" s="14"/>
      <c r="B223" s="14"/>
      <c r="C223" s="14"/>
      <c r="D223" s="16"/>
      <c r="E223" s="16"/>
      <c r="F223" s="14"/>
      <c r="G223" s="14"/>
      <c r="H223" s="14"/>
      <c r="I223" s="15"/>
      <c r="J223" s="77"/>
      <c r="K223" s="92"/>
    </row>
    <row r="224" spans="1:11" ht="12.75" x14ac:dyDescent="0.2">
      <c r="A224" s="14"/>
      <c r="B224" s="14"/>
      <c r="C224" s="14"/>
      <c r="D224" s="16"/>
      <c r="E224" s="16"/>
      <c r="F224" s="14"/>
      <c r="G224" s="14"/>
      <c r="H224" s="14"/>
      <c r="I224" s="15"/>
      <c r="J224" s="77"/>
      <c r="K224" s="92"/>
    </row>
    <row r="225" spans="1:11" ht="12.75" x14ac:dyDescent="0.2">
      <c r="A225" s="14"/>
      <c r="B225" s="14"/>
      <c r="C225" s="14"/>
      <c r="D225" s="16"/>
      <c r="E225" s="16"/>
      <c r="F225" s="14"/>
      <c r="G225" s="14"/>
      <c r="H225" s="14"/>
      <c r="I225" s="15"/>
      <c r="J225" s="77"/>
      <c r="K225" s="92"/>
    </row>
    <row r="226" spans="1:11" ht="12.75" x14ac:dyDescent="0.2">
      <c r="A226" s="14"/>
      <c r="B226" s="14"/>
      <c r="C226" s="14"/>
      <c r="D226" s="16"/>
      <c r="E226" s="16"/>
      <c r="F226" s="14"/>
      <c r="G226" s="14"/>
      <c r="H226" s="14"/>
      <c r="I226" s="15"/>
      <c r="J226" s="77"/>
      <c r="K226" s="92"/>
    </row>
    <row r="227" spans="1:11" ht="12.75" x14ac:dyDescent="0.2">
      <c r="A227" s="14"/>
      <c r="B227" s="14"/>
      <c r="C227" s="14"/>
      <c r="D227" s="16"/>
      <c r="E227" s="16"/>
      <c r="F227" s="14"/>
      <c r="G227" s="14"/>
      <c r="H227" s="14"/>
      <c r="I227" s="15"/>
      <c r="J227" s="77"/>
      <c r="K227" s="92"/>
    </row>
    <row r="228" spans="1:11" ht="12.75" x14ac:dyDescent="0.2">
      <c r="A228" s="14"/>
      <c r="B228" s="14"/>
      <c r="C228" s="14"/>
      <c r="D228" s="16"/>
      <c r="E228" s="16"/>
      <c r="F228" s="14"/>
      <c r="G228" s="14"/>
      <c r="H228" s="14"/>
      <c r="I228" s="15"/>
      <c r="J228" s="77"/>
      <c r="K228" s="92"/>
    </row>
    <row r="229" spans="1:11" ht="12.75" x14ac:dyDescent="0.2">
      <c r="A229" s="14"/>
      <c r="B229" s="14"/>
      <c r="C229" s="14"/>
      <c r="D229" s="16"/>
      <c r="E229" s="16"/>
      <c r="F229" s="14"/>
      <c r="G229" s="14"/>
      <c r="H229" s="14"/>
      <c r="I229" s="15"/>
      <c r="J229" s="77"/>
      <c r="K229" s="92"/>
    </row>
    <row r="230" spans="1:11" ht="12.75" x14ac:dyDescent="0.2">
      <c r="A230" s="14"/>
      <c r="B230" s="14"/>
      <c r="C230" s="14"/>
      <c r="D230" s="16"/>
      <c r="E230" s="16"/>
      <c r="F230" s="14"/>
      <c r="G230" s="14"/>
      <c r="H230" s="14"/>
      <c r="I230" s="15"/>
      <c r="J230" s="77"/>
      <c r="K230" s="92"/>
    </row>
    <row r="231" spans="1:11" ht="12.75" x14ac:dyDescent="0.2">
      <c r="A231" s="14"/>
      <c r="B231" s="14"/>
      <c r="C231" s="14"/>
      <c r="D231" s="16"/>
      <c r="E231" s="16"/>
      <c r="F231" s="14"/>
      <c r="G231" s="14"/>
      <c r="H231" s="14"/>
      <c r="I231" s="15"/>
      <c r="J231" s="77"/>
      <c r="K231" s="92"/>
    </row>
    <row r="232" spans="1:11" ht="12.75" x14ac:dyDescent="0.2">
      <c r="A232" s="14"/>
      <c r="B232" s="14"/>
      <c r="C232" s="14"/>
      <c r="D232" s="16"/>
      <c r="E232" s="16"/>
      <c r="F232" s="14"/>
      <c r="G232" s="14"/>
      <c r="H232" s="14"/>
      <c r="I232" s="15"/>
      <c r="J232" s="77"/>
      <c r="K232" s="92"/>
    </row>
    <row r="233" spans="1:11" ht="12.75" x14ac:dyDescent="0.2">
      <c r="A233" s="14"/>
      <c r="B233" s="14"/>
      <c r="C233" s="14"/>
      <c r="D233" s="16"/>
      <c r="E233" s="16"/>
      <c r="F233" s="14"/>
      <c r="G233" s="14"/>
      <c r="H233" s="14"/>
      <c r="I233" s="15"/>
      <c r="J233" s="77"/>
      <c r="K233" s="92"/>
    </row>
    <row r="234" spans="1:11" ht="12.75" x14ac:dyDescent="0.2">
      <c r="A234" s="14"/>
      <c r="B234" s="14"/>
      <c r="C234" s="14"/>
      <c r="D234" s="16"/>
      <c r="E234" s="16"/>
      <c r="F234" s="14"/>
      <c r="G234" s="14"/>
      <c r="H234" s="14"/>
      <c r="I234" s="15"/>
      <c r="J234" s="77"/>
      <c r="K234" s="92"/>
    </row>
    <row r="235" spans="1:11" ht="12.75" x14ac:dyDescent="0.2">
      <c r="A235" s="14"/>
      <c r="B235" s="14"/>
      <c r="C235" s="14"/>
      <c r="D235" s="16"/>
      <c r="E235" s="16"/>
      <c r="F235" s="14"/>
      <c r="G235" s="14"/>
      <c r="H235" s="14"/>
      <c r="I235" s="15"/>
      <c r="J235" s="77"/>
      <c r="K235" s="92"/>
    </row>
    <row r="236" spans="1:11" ht="12.75" x14ac:dyDescent="0.2">
      <c r="A236" s="14"/>
      <c r="B236" s="14"/>
      <c r="C236" s="14"/>
      <c r="D236" s="16"/>
      <c r="E236" s="16"/>
      <c r="F236" s="14"/>
      <c r="G236" s="14"/>
      <c r="H236" s="14"/>
      <c r="I236" s="15"/>
      <c r="J236" s="77"/>
      <c r="K236" s="92"/>
    </row>
    <row r="237" spans="1:11" ht="12.75" x14ac:dyDescent="0.2">
      <c r="A237" s="14"/>
      <c r="B237" s="14"/>
      <c r="C237" s="14"/>
      <c r="D237" s="16"/>
      <c r="E237" s="16"/>
      <c r="F237" s="14"/>
      <c r="G237" s="14"/>
      <c r="H237" s="14"/>
      <c r="I237" s="15"/>
      <c r="J237" s="77"/>
      <c r="K237" s="92"/>
    </row>
    <row r="238" spans="1:11" ht="12.75" x14ac:dyDescent="0.2">
      <c r="A238" s="14"/>
      <c r="B238" s="14"/>
      <c r="C238" s="14"/>
      <c r="D238" s="16"/>
      <c r="E238" s="16"/>
      <c r="F238" s="14"/>
      <c r="G238" s="14"/>
      <c r="H238" s="14"/>
      <c r="I238" s="15"/>
      <c r="J238" s="77"/>
      <c r="K238" s="92"/>
    </row>
    <row r="239" spans="1:11" ht="12.75" x14ac:dyDescent="0.2">
      <c r="A239" s="14"/>
      <c r="B239" s="14"/>
      <c r="C239" s="14"/>
      <c r="D239" s="16"/>
      <c r="E239" s="16"/>
      <c r="F239" s="14"/>
      <c r="G239" s="14"/>
      <c r="H239" s="14"/>
      <c r="I239" s="15"/>
      <c r="J239" s="77"/>
      <c r="K239" s="92"/>
    </row>
    <row r="240" spans="1:11" ht="12.75" x14ac:dyDescent="0.2">
      <c r="A240" s="14"/>
      <c r="B240" s="14"/>
      <c r="C240" s="14"/>
      <c r="D240" s="16"/>
      <c r="E240" s="16"/>
      <c r="F240" s="14"/>
      <c r="G240" s="14"/>
      <c r="H240" s="14"/>
      <c r="I240" s="15"/>
      <c r="J240" s="77"/>
      <c r="K240" s="92"/>
    </row>
    <row r="241" spans="1:11" ht="12.75" x14ac:dyDescent="0.2">
      <c r="A241" s="14"/>
      <c r="B241" s="14"/>
      <c r="C241" s="14"/>
      <c r="D241" s="16"/>
      <c r="E241" s="16"/>
      <c r="F241" s="14"/>
      <c r="G241" s="14"/>
      <c r="H241" s="14"/>
      <c r="I241" s="15"/>
      <c r="J241" s="77"/>
      <c r="K241" s="92"/>
    </row>
    <row r="242" spans="1:11" ht="12.75" x14ac:dyDescent="0.2">
      <c r="A242" s="14"/>
      <c r="B242" s="14"/>
      <c r="C242" s="14"/>
      <c r="D242" s="16"/>
      <c r="E242" s="16"/>
      <c r="F242" s="14"/>
      <c r="G242" s="14"/>
      <c r="H242" s="14"/>
      <c r="I242" s="15"/>
      <c r="J242" s="77"/>
      <c r="K242" s="92"/>
    </row>
    <row r="243" spans="1:11" ht="12.75" x14ac:dyDescent="0.2">
      <c r="A243" s="14"/>
      <c r="B243" s="14"/>
      <c r="C243" s="14"/>
      <c r="D243" s="16"/>
      <c r="E243" s="16"/>
      <c r="F243" s="14"/>
      <c r="G243" s="14"/>
      <c r="H243" s="14"/>
      <c r="I243" s="15"/>
      <c r="J243" s="77"/>
      <c r="K243" s="92"/>
    </row>
    <row r="244" spans="1:11" ht="12.75" x14ac:dyDescent="0.2">
      <c r="A244" s="14"/>
      <c r="B244" s="14"/>
      <c r="C244" s="14"/>
      <c r="D244" s="16"/>
      <c r="E244" s="16"/>
      <c r="F244" s="14"/>
      <c r="G244" s="14"/>
      <c r="H244" s="14"/>
      <c r="I244" s="15"/>
      <c r="J244" s="77"/>
      <c r="K244" s="92"/>
    </row>
    <row r="245" spans="1:11" ht="12.75" x14ac:dyDescent="0.2">
      <c r="A245" s="14"/>
      <c r="B245" s="14"/>
      <c r="C245" s="14"/>
      <c r="D245" s="16"/>
      <c r="E245" s="16"/>
      <c r="F245" s="14"/>
      <c r="G245" s="14"/>
      <c r="H245" s="14"/>
      <c r="I245" s="15"/>
      <c r="J245" s="77"/>
      <c r="K245" s="92"/>
    </row>
    <row r="246" spans="1:11" ht="12.75" x14ac:dyDescent="0.2">
      <c r="A246" s="14"/>
      <c r="B246" s="14"/>
      <c r="C246" s="14"/>
      <c r="D246" s="16"/>
      <c r="E246" s="16"/>
      <c r="F246" s="14"/>
      <c r="G246" s="14"/>
      <c r="H246" s="14"/>
      <c r="I246" s="15"/>
      <c r="J246" s="77"/>
      <c r="K246" s="92"/>
    </row>
    <row r="247" spans="1:11" ht="12.75" x14ac:dyDescent="0.2">
      <c r="A247" s="14"/>
      <c r="B247" s="14"/>
      <c r="C247" s="14"/>
      <c r="D247" s="16"/>
      <c r="E247" s="16"/>
      <c r="F247" s="14"/>
      <c r="G247" s="14"/>
      <c r="H247" s="14"/>
      <c r="I247" s="15"/>
      <c r="J247" s="77"/>
      <c r="K247" s="92"/>
    </row>
    <row r="248" spans="1:11" ht="12.75" x14ac:dyDescent="0.2">
      <c r="A248" s="14"/>
      <c r="B248" s="14"/>
      <c r="C248" s="14"/>
      <c r="D248" s="16"/>
      <c r="E248" s="16"/>
      <c r="F248" s="14"/>
      <c r="G248" s="14"/>
      <c r="H248" s="14"/>
      <c r="I248" s="15"/>
      <c r="J248" s="77"/>
      <c r="K248" s="92"/>
    </row>
    <row r="249" spans="1:11" ht="12.75" x14ac:dyDescent="0.2">
      <c r="A249" s="14"/>
      <c r="B249" s="14"/>
      <c r="C249" s="14"/>
      <c r="D249" s="16"/>
      <c r="E249" s="16"/>
      <c r="F249" s="14"/>
      <c r="G249" s="14"/>
      <c r="H249" s="14"/>
      <c r="I249" s="15"/>
      <c r="J249" s="77"/>
      <c r="K249" s="92"/>
    </row>
    <row r="250" spans="1:11" ht="12.75" x14ac:dyDescent="0.2">
      <c r="A250" s="14"/>
      <c r="B250" s="14"/>
      <c r="C250" s="14"/>
      <c r="D250" s="16"/>
      <c r="E250" s="16"/>
      <c r="F250" s="14"/>
      <c r="G250" s="14"/>
      <c r="H250" s="14"/>
      <c r="I250" s="15"/>
      <c r="J250" s="77"/>
      <c r="K250" s="92"/>
    </row>
    <row r="251" spans="1:11" ht="12.75" x14ac:dyDescent="0.2">
      <c r="A251" s="14"/>
      <c r="B251" s="14"/>
      <c r="C251" s="14"/>
      <c r="D251" s="16"/>
      <c r="E251" s="16"/>
      <c r="F251" s="14"/>
      <c r="G251" s="14"/>
      <c r="H251" s="14"/>
      <c r="I251" s="15"/>
      <c r="J251" s="77"/>
      <c r="K251" s="92"/>
    </row>
    <row r="252" spans="1:11" ht="12.75" x14ac:dyDescent="0.2">
      <c r="A252" s="14"/>
      <c r="B252" s="14"/>
      <c r="C252" s="14"/>
      <c r="D252" s="16"/>
      <c r="E252" s="16"/>
      <c r="F252" s="14"/>
      <c r="G252" s="14"/>
      <c r="H252" s="14"/>
      <c r="I252" s="15"/>
      <c r="J252" s="77"/>
      <c r="K252" s="92"/>
    </row>
    <row r="253" spans="1:11" ht="12.75" x14ac:dyDescent="0.2">
      <c r="A253" s="14"/>
      <c r="B253" s="14"/>
      <c r="C253" s="14"/>
      <c r="D253" s="16"/>
      <c r="E253" s="16"/>
      <c r="F253" s="14"/>
      <c r="G253" s="14"/>
      <c r="H253" s="14"/>
      <c r="I253" s="15"/>
      <c r="J253" s="77"/>
      <c r="K253" s="92"/>
    </row>
    <row r="254" spans="1:11" ht="12.75" x14ac:dyDescent="0.2">
      <c r="A254" s="14"/>
      <c r="B254" s="14"/>
      <c r="C254" s="14"/>
      <c r="D254" s="16"/>
      <c r="E254" s="16"/>
      <c r="F254" s="14"/>
      <c r="G254" s="14"/>
      <c r="H254" s="14"/>
      <c r="I254" s="15"/>
      <c r="J254" s="77"/>
      <c r="K254" s="92"/>
    </row>
    <row r="255" spans="1:11" ht="12.75" x14ac:dyDescent="0.2">
      <c r="A255" s="14"/>
      <c r="B255" s="14"/>
      <c r="C255" s="14"/>
      <c r="D255" s="16"/>
      <c r="E255" s="16"/>
      <c r="F255" s="14"/>
      <c r="G255" s="14"/>
      <c r="H255" s="14"/>
      <c r="I255" s="15"/>
      <c r="J255" s="77"/>
      <c r="K255" s="92"/>
    </row>
    <row r="256" spans="1:11" ht="12.75" x14ac:dyDescent="0.2">
      <c r="A256" s="14"/>
      <c r="B256" s="14"/>
      <c r="C256" s="14"/>
      <c r="D256" s="16"/>
      <c r="E256" s="16"/>
      <c r="F256" s="14"/>
      <c r="G256" s="14"/>
      <c r="H256" s="14"/>
      <c r="I256" s="15"/>
      <c r="J256" s="77"/>
      <c r="K256" s="92"/>
    </row>
    <row r="257" spans="1:11" ht="12.75" x14ac:dyDescent="0.2">
      <c r="A257" s="14"/>
      <c r="B257" s="14"/>
      <c r="C257" s="14"/>
      <c r="D257" s="16"/>
      <c r="E257" s="16"/>
      <c r="F257" s="14"/>
      <c r="G257" s="14"/>
      <c r="H257" s="14"/>
      <c r="I257" s="15"/>
      <c r="J257" s="77"/>
      <c r="K257" s="92"/>
    </row>
    <row r="258" spans="1:11" ht="12.75" x14ac:dyDescent="0.2">
      <c r="A258" s="14"/>
      <c r="B258" s="14"/>
      <c r="C258" s="14"/>
      <c r="D258" s="16"/>
      <c r="E258" s="16"/>
      <c r="F258" s="14"/>
      <c r="G258" s="14"/>
      <c r="H258" s="14"/>
      <c r="I258" s="15"/>
      <c r="J258" s="77"/>
      <c r="K258" s="92"/>
    </row>
    <row r="259" spans="1:11" ht="12.75" x14ac:dyDescent="0.2">
      <c r="A259" s="14"/>
      <c r="B259" s="14"/>
      <c r="C259" s="14"/>
      <c r="D259" s="16"/>
      <c r="E259" s="16"/>
      <c r="F259" s="14"/>
      <c r="G259" s="14"/>
      <c r="H259" s="14"/>
      <c r="I259" s="15"/>
      <c r="J259" s="77"/>
      <c r="K259" s="92"/>
    </row>
    <row r="260" spans="1:11" ht="12.75" x14ac:dyDescent="0.2">
      <c r="A260" s="14"/>
      <c r="B260" s="14"/>
      <c r="C260" s="14"/>
      <c r="D260" s="16"/>
      <c r="E260" s="16"/>
      <c r="F260" s="14"/>
      <c r="G260" s="14"/>
      <c r="H260" s="14"/>
      <c r="I260" s="15"/>
      <c r="J260" s="77"/>
      <c r="K260" s="92"/>
    </row>
    <row r="261" spans="1:11" ht="12.75" x14ac:dyDescent="0.2">
      <c r="A261" s="14"/>
      <c r="B261" s="14"/>
      <c r="C261" s="14"/>
      <c r="D261" s="16"/>
      <c r="E261" s="16"/>
      <c r="F261" s="14"/>
      <c r="G261" s="14"/>
      <c r="H261" s="14"/>
      <c r="I261" s="15"/>
      <c r="J261" s="77"/>
      <c r="K261" s="92"/>
    </row>
    <row r="262" spans="1:11" ht="12.75" x14ac:dyDescent="0.2">
      <c r="A262" s="14"/>
      <c r="B262" s="14"/>
      <c r="C262" s="14"/>
      <c r="D262" s="16"/>
      <c r="E262" s="16"/>
      <c r="F262" s="14"/>
      <c r="G262" s="14"/>
      <c r="H262" s="14"/>
      <c r="I262" s="15"/>
      <c r="J262" s="77"/>
      <c r="K262" s="92"/>
    </row>
    <row r="263" spans="1:11" ht="12.75" x14ac:dyDescent="0.2">
      <c r="A263" s="14"/>
      <c r="B263" s="14"/>
      <c r="C263" s="14"/>
      <c r="D263" s="16"/>
      <c r="E263" s="16"/>
      <c r="F263" s="14"/>
      <c r="G263" s="14"/>
      <c r="H263" s="14"/>
      <c r="I263" s="15"/>
      <c r="J263" s="77"/>
      <c r="K263" s="92"/>
    </row>
    <row r="264" spans="1:11" ht="12.75" x14ac:dyDescent="0.2">
      <c r="A264" s="14"/>
      <c r="B264" s="14"/>
      <c r="C264" s="14"/>
      <c r="D264" s="16"/>
      <c r="E264" s="16"/>
      <c r="F264" s="14"/>
      <c r="G264" s="14"/>
      <c r="H264" s="14"/>
      <c r="I264" s="15"/>
      <c r="J264" s="77"/>
      <c r="K264" s="92"/>
    </row>
    <row r="265" spans="1:11" ht="12.75" x14ac:dyDescent="0.2">
      <c r="A265" s="14"/>
      <c r="B265" s="14"/>
      <c r="C265" s="14"/>
      <c r="D265" s="16"/>
      <c r="E265" s="16"/>
      <c r="F265" s="14"/>
      <c r="G265" s="14"/>
      <c r="H265" s="14"/>
      <c r="I265" s="15"/>
      <c r="J265" s="77"/>
      <c r="K265" s="92"/>
    </row>
    <row r="266" spans="1:11" ht="12.75" x14ac:dyDescent="0.2">
      <c r="A266" s="14"/>
      <c r="B266" s="14"/>
      <c r="C266" s="14"/>
      <c r="D266" s="16"/>
      <c r="E266" s="16"/>
      <c r="F266" s="14"/>
      <c r="G266" s="14"/>
      <c r="H266" s="14"/>
      <c r="I266" s="15"/>
      <c r="J266" s="77"/>
      <c r="K266" s="92"/>
    </row>
    <row r="267" spans="1:11" ht="12.75" x14ac:dyDescent="0.2">
      <c r="A267" s="14"/>
      <c r="B267" s="14"/>
      <c r="C267" s="14"/>
      <c r="D267" s="16"/>
      <c r="E267" s="16"/>
      <c r="F267" s="14"/>
      <c r="G267" s="14"/>
      <c r="H267" s="14"/>
      <c r="I267" s="15"/>
      <c r="J267" s="77"/>
      <c r="K267" s="92"/>
    </row>
    <row r="268" spans="1:11" ht="12.75" x14ac:dyDescent="0.2">
      <c r="A268" s="14"/>
      <c r="B268" s="14"/>
      <c r="C268" s="14"/>
      <c r="D268" s="16"/>
      <c r="E268" s="16"/>
      <c r="F268" s="14"/>
      <c r="G268" s="14"/>
      <c r="H268" s="14"/>
      <c r="I268" s="15"/>
      <c r="J268" s="77"/>
      <c r="K268" s="92"/>
    </row>
    <row r="269" spans="1:11" ht="12.75" x14ac:dyDescent="0.2">
      <c r="A269" s="14"/>
      <c r="B269" s="14"/>
      <c r="C269" s="14"/>
      <c r="D269" s="16"/>
      <c r="E269" s="16"/>
      <c r="F269" s="14"/>
      <c r="G269" s="14"/>
      <c r="H269" s="14"/>
      <c r="I269" s="15"/>
      <c r="J269" s="77"/>
      <c r="K269" s="92"/>
    </row>
    <row r="270" spans="1:11" ht="12.75" x14ac:dyDescent="0.2">
      <c r="A270" s="14"/>
      <c r="B270" s="14"/>
      <c r="C270" s="14"/>
      <c r="D270" s="16"/>
      <c r="E270" s="16"/>
      <c r="F270" s="14"/>
      <c r="G270" s="14"/>
      <c r="H270" s="14"/>
      <c r="I270" s="15"/>
      <c r="J270" s="77"/>
      <c r="K270" s="92"/>
    </row>
    <row r="271" spans="1:11" ht="12.75" x14ac:dyDescent="0.2">
      <c r="A271" s="14"/>
      <c r="B271" s="14"/>
      <c r="C271" s="14"/>
      <c r="D271" s="16"/>
      <c r="E271" s="16"/>
      <c r="F271" s="14"/>
      <c r="G271" s="14"/>
      <c r="H271" s="14"/>
      <c r="I271" s="15"/>
      <c r="J271" s="77"/>
      <c r="K271" s="92"/>
    </row>
    <row r="272" spans="1:11" ht="12.75" x14ac:dyDescent="0.2">
      <c r="A272" s="14"/>
      <c r="B272" s="14"/>
      <c r="C272" s="14"/>
      <c r="D272" s="16"/>
      <c r="E272" s="16"/>
      <c r="F272" s="14"/>
      <c r="G272" s="14"/>
      <c r="H272" s="14"/>
      <c r="I272" s="15"/>
      <c r="J272" s="77"/>
      <c r="K272" s="92"/>
    </row>
    <row r="273" spans="1:11" ht="12.75" x14ac:dyDescent="0.2">
      <c r="A273" s="14"/>
      <c r="B273" s="14"/>
      <c r="C273" s="14"/>
      <c r="D273" s="16"/>
      <c r="E273" s="16"/>
      <c r="F273" s="14"/>
      <c r="G273" s="14"/>
      <c r="H273" s="14"/>
      <c r="I273" s="15"/>
      <c r="J273" s="77"/>
      <c r="K273" s="92"/>
    </row>
    <row r="274" spans="1:11" ht="12.75" x14ac:dyDescent="0.2">
      <c r="A274" s="14"/>
      <c r="B274" s="14"/>
      <c r="C274" s="14"/>
      <c r="D274" s="16"/>
      <c r="E274" s="16"/>
      <c r="F274" s="14"/>
      <c r="G274" s="14"/>
      <c r="H274" s="14"/>
      <c r="I274" s="15"/>
      <c r="J274" s="77"/>
      <c r="K274" s="92"/>
    </row>
    <row r="275" spans="1:11" ht="12.75" x14ac:dyDescent="0.2">
      <c r="A275" s="14"/>
      <c r="B275" s="14"/>
      <c r="C275" s="14"/>
      <c r="D275" s="16"/>
      <c r="E275" s="16"/>
      <c r="F275" s="14"/>
      <c r="G275" s="14"/>
      <c r="H275" s="14"/>
      <c r="I275" s="15"/>
      <c r="J275" s="77"/>
      <c r="K275" s="92"/>
    </row>
    <row r="276" spans="1:11" ht="12.75" x14ac:dyDescent="0.2">
      <c r="A276" s="14"/>
      <c r="B276" s="14"/>
      <c r="C276" s="14"/>
      <c r="D276" s="16"/>
      <c r="E276" s="16"/>
      <c r="F276" s="14"/>
      <c r="G276" s="14"/>
      <c r="H276" s="14"/>
      <c r="I276" s="15"/>
      <c r="J276" s="77"/>
      <c r="K276" s="92"/>
    </row>
    <row r="277" spans="1:11" ht="12.75" x14ac:dyDescent="0.2">
      <c r="A277" s="14"/>
      <c r="B277" s="14"/>
      <c r="C277" s="14"/>
      <c r="D277" s="16"/>
      <c r="E277" s="16"/>
      <c r="F277" s="14"/>
      <c r="G277" s="14"/>
      <c r="H277" s="14"/>
      <c r="I277" s="15"/>
      <c r="J277" s="77"/>
      <c r="K277" s="92"/>
    </row>
    <row r="278" spans="1:11" ht="12.75" x14ac:dyDescent="0.2">
      <c r="A278" s="14"/>
      <c r="B278" s="14"/>
      <c r="C278" s="14"/>
      <c r="D278" s="16"/>
      <c r="E278" s="16"/>
      <c r="F278" s="14"/>
      <c r="G278" s="14"/>
      <c r="H278" s="14"/>
      <c r="I278" s="15"/>
      <c r="J278" s="77"/>
      <c r="K278" s="92"/>
    </row>
    <row r="279" spans="1:11" ht="12.75" x14ac:dyDescent="0.2">
      <c r="A279" s="14"/>
      <c r="B279" s="14"/>
      <c r="C279" s="14"/>
      <c r="D279" s="16"/>
      <c r="E279" s="16"/>
      <c r="F279" s="14"/>
      <c r="G279" s="14"/>
      <c r="H279" s="14"/>
      <c r="I279" s="15"/>
      <c r="J279" s="77"/>
      <c r="K279" s="92"/>
    </row>
    <row r="280" spans="1:11" ht="12.75" x14ac:dyDescent="0.2">
      <c r="A280" s="14"/>
      <c r="B280" s="14"/>
      <c r="C280" s="14"/>
      <c r="D280" s="16"/>
      <c r="E280" s="16"/>
      <c r="F280" s="14"/>
      <c r="G280" s="14"/>
      <c r="H280" s="14"/>
      <c r="I280" s="15"/>
      <c r="J280" s="77"/>
      <c r="K280" s="92"/>
    </row>
    <row r="281" spans="1:11" ht="12.75" x14ac:dyDescent="0.2">
      <c r="A281" s="14"/>
      <c r="B281" s="14"/>
      <c r="C281" s="14"/>
      <c r="D281" s="16"/>
      <c r="E281" s="16"/>
      <c r="F281" s="14"/>
      <c r="G281" s="14"/>
      <c r="H281" s="14"/>
      <c r="I281" s="15"/>
      <c r="J281" s="77"/>
      <c r="K281" s="92"/>
    </row>
    <row r="282" spans="1:11" ht="12.75" x14ac:dyDescent="0.2">
      <c r="A282" s="14"/>
      <c r="B282" s="14"/>
      <c r="C282" s="14"/>
      <c r="D282" s="16"/>
      <c r="E282" s="16"/>
      <c r="F282" s="14"/>
      <c r="G282" s="14"/>
      <c r="H282" s="14"/>
      <c r="I282" s="15"/>
      <c r="J282" s="77"/>
      <c r="K282" s="92"/>
    </row>
    <row r="283" spans="1:11" ht="12.75" x14ac:dyDescent="0.2">
      <c r="A283" s="14"/>
      <c r="B283" s="14"/>
      <c r="C283" s="14"/>
      <c r="D283" s="16"/>
      <c r="E283" s="16"/>
      <c r="F283" s="14"/>
      <c r="G283" s="14"/>
      <c r="H283" s="14"/>
      <c r="I283" s="15"/>
      <c r="J283" s="77"/>
      <c r="K283" s="92"/>
    </row>
    <row r="284" spans="1:11" ht="12.75" x14ac:dyDescent="0.2">
      <c r="A284" s="14"/>
      <c r="B284" s="14"/>
      <c r="C284" s="14"/>
      <c r="D284" s="16"/>
      <c r="E284" s="16"/>
      <c r="F284" s="14"/>
      <c r="G284" s="14"/>
      <c r="H284" s="14"/>
      <c r="I284" s="15"/>
      <c r="J284" s="77"/>
      <c r="K284" s="92"/>
    </row>
    <row r="285" spans="1:11" ht="12.75" x14ac:dyDescent="0.2">
      <c r="A285" s="14"/>
      <c r="B285" s="14"/>
      <c r="C285" s="14"/>
      <c r="D285" s="16"/>
      <c r="E285" s="16"/>
      <c r="F285" s="14"/>
      <c r="G285" s="14"/>
      <c r="H285" s="14"/>
      <c r="I285" s="15"/>
      <c r="J285" s="77"/>
      <c r="K285" s="92"/>
    </row>
    <row r="286" spans="1:11" ht="12.75" x14ac:dyDescent="0.2">
      <c r="A286" s="14"/>
      <c r="B286" s="14"/>
      <c r="C286" s="14"/>
      <c r="D286" s="16"/>
      <c r="E286" s="16"/>
      <c r="F286" s="14"/>
      <c r="G286" s="14"/>
      <c r="H286" s="14"/>
      <c r="I286" s="15"/>
      <c r="J286" s="77"/>
      <c r="K286" s="92"/>
    </row>
    <row r="287" spans="1:11" ht="12.75" x14ac:dyDescent="0.2">
      <c r="A287" s="14"/>
      <c r="B287" s="14"/>
      <c r="C287" s="14"/>
      <c r="D287" s="16"/>
      <c r="E287" s="16"/>
      <c r="F287" s="14"/>
      <c r="G287" s="14"/>
      <c r="H287" s="14"/>
      <c r="I287" s="15"/>
      <c r="J287" s="77"/>
      <c r="K287" s="92"/>
    </row>
    <row r="288" spans="1:11" ht="12.75" x14ac:dyDescent="0.2">
      <c r="A288" s="14"/>
      <c r="B288" s="14"/>
      <c r="C288" s="14"/>
      <c r="D288" s="16"/>
      <c r="E288" s="16"/>
      <c r="F288" s="14"/>
      <c r="G288" s="14"/>
      <c r="H288" s="14"/>
      <c r="I288" s="15"/>
      <c r="J288" s="77"/>
      <c r="K288" s="92"/>
    </row>
    <row r="289" spans="1:11" ht="12.75" x14ac:dyDescent="0.2">
      <c r="A289" s="14"/>
      <c r="B289" s="14"/>
      <c r="C289" s="14"/>
      <c r="D289" s="16"/>
      <c r="E289" s="16"/>
      <c r="F289" s="14"/>
      <c r="G289" s="14"/>
      <c r="H289" s="14"/>
      <c r="I289" s="15"/>
      <c r="J289" s="77"/>
      <c r="K289" s="92"/>
    </row>
    <row r="290" spans="1:11" ht="12.75" x14ac:dyDescent="0.2">
      <c r="A290" s="14"/>
      <c r="B290" s="14"/>
      <c r="C290" s="14"/>
      <c r="D290" s="16"/>
      <c r="E290" s="16"/>
      <c r="F290" s="14"/>
      <c r="G290" s="14"/>
      <c r="H290" s="14"/>
      <c r="I290" s="15"/>
      <c r="J290" s="77"/>
      <c r="K290" s="92"/>
    </row>
    <row r="291" spans="1:11" ht="12.75" x14ac:dyDescent="0.2">
      <c r="A291" s="14"/>
      <c r="B291" s="14"/>
      <c r="C291" s="14"/>
      <c r="D291" s="16"/>
      <c r="E291" s="16"/>
      <c r="F291" s="14"/>
      <c r="G291" s="14"/>
      <c r="H291" s="14"/>
      <c r="I291" s="15"/>
      <c r="J291" s="77"/>
      <c r="K291" s="92"/>
    </row>
    <row r="292" spans="1:11" ht="12.75" x14ac:dyDescent="0.2">
      <c r="A292" s="14"/>
      <c r="B292" s="14"/>
      <c r="C292" s="14"/>
      <c r="D292" s="16"/>
      <c r="E292" s="16"/>
      <c r="F292" s="14"/>
      <c r="G292" s="14"/>
      <c r="H292" s="14"/>
      <c r="I292" s="15"/>
      <c r="J292" s="77"/>
      <c r="K292" s="92"/>
    </row>
    <row r="293" spans="1:11" ht="12.75" x14ac:dyDescent="0.2">
      <c r="A293" s="14"/>
      <c r="B293" s="14"/>
      <c r="C293" s="14"/>
      <c r="D293" s="16"/>
      <c r="E293" s="16"/>
      <c r="F293" s="14"/>
      <c r="G293" s="14"/>
      <c r="H293" s="14"/>
      <c r="I293" s="15"/>
      <c r="J293" s="77"/>
      <c r="K293" s="92"/>
    </row>
    <row r="294" spans="1:11" ht="12.75" x14ac:dyDescent="0.2">
      <c r="A294" s="14"/>
      <c r="B294" s="14"/>
      <c r="C294" s="14"/>
      <c r="D294" s="16"/>
      <c r="E294" s="16"/>
      <c r="F294" s="14"/>
      <c r="G294" s="14"/>
      <c r="H294" s="14"/>
      <c r="I294" s="15"/>
      <c r="J294" s="77"/>
      <c r="K294" s="92"/>
    </row>
    <row r="295" spans="1:11" ht="12.75" x14ac:dyDescent="0.2">
      <c r="A295" s="14"/>
      <c r="B295" s="14"/>
      <c r="C295" s="14"/>
      <c r="D295" s="16"/>
      <c r="E295" s="16"/>
      <c r="F295" s="14"/>
      <c r="G295" s="14"/>
      <c r="H295" s="14"/>
      <c r="I295" s="15"/>
      <c r="J295" s="77"/>
      <c r="K295" s="92"/>
    </row>
    <row r="296" spans="1:11" ht="12.75" x14ac:dyDescent="0.2">
      <c r="A296" s="14"/>
      <c r="B296" s="14"/>
      <c r="C296" s="14"/>
      <c r="D296" s="16"/>
      <c r="E296" s="16"/>
      <c r="F296" s="14"/>
      <c r="G296" s="14"/>
      <c r="H296" s="14"/>
      <c r="I296" s="15"/>
      <c r="J296" s="77"/>
      <c r="K296" s="92"/>
    </row>
    <row r="297" spans="1:11" ht="12.75" x14ac:dyDescent="0.2">
      <c r="A297" s="14"/>
      <c r="B297" s="14"/>
      <c r="C297" s="14"/>
      <c r="D297" s="16"/>
      <c r="E297" s="16"/>
      <c r="F297" s="14"/>
      <c r="G297" s="14"/>
      <c r="H297" s="14"/>
      <c r="I297" s="15"/>
      <c r="J297" s="77"/>
      <c r="K297" s="92"/>
    </row>
    <row r="298" spans="1:11" ht="12.75" x14ac:dyDescent="0.2">
      <c r="A298" s="14"/>
      <c r="B298" s="14"/>
      <c r="C298" s="14"/>
      <c r="D298" s="16"/>
      <c r="E298" s="16"/>
      <c r="F298" s="14"/>
      <c r="G298" s="14"/>
      <c r="H298" s="14"/>
      <c r="I298" s="15"/>
      <c r="J298" s="77"/>
      <c r="K298" s="92"/>
    </row>
    <row r="299" spans="1:11" ht="12.75" x14ac:dyDescent="0.2">
      <c r="A299" s="14"/>
      <c r="B299" s="14"/>
      <c r="C299" s="14"/>
      <c r="D299" s="16"/>
      <c r="E299" s="16"/>
      <c r="F299" s="14"/>
      <c r="G299" s="14"/>
      <c r="H299" s="14"/>
      <c r="I299" s="15"/>
      <c r="J299" s="77"/>
      <c r="K299" s="92"/>
    </row>
    <row r="300" spans="1:11" ht="12.75" x14ac:dyDescent="0.2">
      <c r="A300" s="14"/>
      <c r="B300" s="14"/>
      <c r="C300" s="14"/>
      <c r="D300" s="16"/>
      <c r="E300" s="16"/>
      <c r="F300" s="14"/>
      <c r="G300" s="14"/>
      <c r="H300" s="14"/>
      <c r="I300" s="15"/>
      <c r="J300" s="77"/>
      <c r="K300" s="92"/>
    </row>
    <row r="301" spans="1:11" ht="12.75" x14ac:dyDescent="0.2">
      <c r="A301" s="14"/>
      <c r="B301" s="14"/>
      <c r="C301" s="14"/>
      <c r="D301" s="16"/>
      <c r="E301" s="16"/>
      <c r="F301" s="14"/>
      <c r="G301" s="14"/>
      <c r="H301" s="14"/>
      <c r="I301" s="15"/>
      <c r="J301" s="77"/>
      <c r="K301" s="92"/>
    </row>
    <row r="302" spans="1:11" ht="12.75" x14ac:dyDescent="0.2">
      <c r="A302" s="14"/>
      <c r="B302" s="14"/>
      <c r="C302" s="14"/>
      <c r="D302" s="16"/>
      <c r="E302" s="16"/>
      <c r="F302" s="14"/>
      <c r="G302" s="14"/>
      <c r="H302" s="14"/>
      <c r="I302" s="15"/>
      <c r="J302" s="77"/>
      <c r="K302" s="92"/>
    </row>
    <row r="303" spans="1:11" ht="12.75" x14ac:dyDescent="0.2">
      <c r="A303" s="14"/>
      <c r="B303" s="14"/>
      <c r="C303" s="14"/>
      <c r="D303" s="16"/>
      <c r="E303" s="16"/>
      <c r="F303" s="14"/>
      <c r="G303" s="14"/>
      <c r="H303" s="14"/>
      <c r="I303" s="15"/>
      <c r="J303" s="77"/>
      <c r="K303" s="92"/>
    </row>
    <row r="304" spans="1:11" ht="12.75" x14ac:dyDescent="0.2">
      <c r="A304" s="14"/>
      <c r="B304" s="14"/>
      <c r="C304" s="14"/>
      <c r="D304" s="16"/>
      <c r="E304" s="16"/>
      <c r="F304" s="14"/>
      <c r="G304" s="14"/>
      <c r="H304" s="14"/>
      <c r="I304" s="15"/>
      <c r="J304" s="77"/>
      <c r="K304" s="92"/>
    </row>
    <row r="305" spans="1:11" ht="12.75" x14ac:dyDescent="0.2">
      <c r="A305" s="14"/>
      <c r="B305" s="14"/>
      <c r="C305" s="14"/>
      <c r="D305" s="16"/>
      <c r="E305" s="16"/>
      <c r="F305" s="14"/>
      <c r="G305" s="14"/>
      <c r="H305" s="14"/>
      <c r="I305" s="15"/>
      <c r="J305" s="77"/>
      <c r="K305" s="92"/>
    </row>
    <row r="306" spans="1:11" ht="12.75" x14ac:dyDescent="0.2">
      <c r="A306" s="14"/>
      <c r="B306" s="14"/>
      <c r="C306" s="14"/>
      <c r="D306" s="16"/>
      <c r="E306" s="16"/>
      <c r="F306" s="14"/>
      <c r="G306" s="14"/>
      <c r="H306" s="14"/>
      <c r="I306" s="15"/>
      <c r="J306" s="77"/>
      <c r="K306" s="92"/>
    </row>
    <row r="307" spans="1:11" ht="12.75" x14ac:dyDescent="0.2">
      <c r="A307" s="14"/>
      <c r="B307" s="14"/>
      <c r="C307" s="14"/>
      <c r="D307" s="16"/>
      <c r="E307" s="16"/>
      <c r="F307" s="14"/>
      <c r="G307" s="14"/>
      <c r="H307" s="14"/>
      <c r="I307" s="15"/>
      <c r="J307" s="77"/>
      <c r="K307" s="92"/>
    </row>
    <row r="308" spans="1:11" ht="12.75" x14ac:dyDescent="0.2">
      <c r="A308" s="14"/>
      <c r="B308" s="14"/>
      <c r="C308" s="14"/>
      <c r="D308" s="16"/>
      <c r="E308" s="16"/>
      <c r="F308" s="14"/>
      <c r="G308" s="14"/>
      <c r="H308" s="14"/>
      <c r="I308" s="15"/>
      <c r="J308" s="77"/>
      <c r="K308" s="92"/>
    </row>
    <row r="309" spans="1:11" ht="12.75" x14ac:dyDescent="0.2">
      <c r="A309" s="14"/>
      <c r="B309" s="14"/>
      <c r="C309" s="14"/>
      <c r="D309" s="16"/>
      <c r="E309" s="16"/>
      <c r="F309" s="14"/>
      <c r="G309" s="14"/>
      <c r="H309" s="14"/>
      <c r="I309" s="15"/>
      <c r="J309" s="77"/>
      <c r="K309" s="92"/>
    </row>
    <row r="310" spans="1:11" ht="12.75" x14ac:dyDescent="0.2">
      <c r="A310" s="14"/>
      <c r="B310" s="14"/>
      <c r="C310" s="14"/>
      <c r="D310" s="16"/>
      <c r="E310" s="16"/>
      <c r="F310" s="14"/>
      <c r="G310" s="14"/>
      <c r="H310" s="14"/>
      <c r="I310" s="15"/>
      <c r="J310" s="77"/>
      <c r="K310" s="92"/>
    </row>
    <row r="311" spans="1:11" ht="12.75" x14ac:dyDescent="0.2">
      <c r="A311" s="14"/>
      <c r="B311" s="14"/>
      <c r="C311" s="14"/>
      <c r="D311" s="16"/>
      <c r="E311" s="16"/>
      <c r="F311" s="14"/>
      <c r="G311" s="14"/>
      <c r="H311" s="14"/>
      <c r="I311" s="15"/>
      <c r="J311" s="77"/>
      <c r="K311" s="92"/>
    </row>
    <row r="312" spans="1:11" ht="12.75" x14ac:dyDescent="0.2">
      <c r="A312" s="14"/>
      <c r="B312" s="14"/>
      <c r="C312" s="14"/>
      <c r="D312" s="16"/>
      <c r="E312" s="16"/>
      <c r="F312" s="14"/>
      <c r="G312" s="14"/>
      <c r="H312" s="14"/>
      <c r="I312" s="15"/>
      <c r="J312" s="77"/>
      <c r="K312" s="92"/>
    </row>
    <row r="313" spans="1:11" ht="12.75" x14ac:dyDescent="0.2">
      <c r="A313" s="14"/>
      <c r="B313" s="14"/>
      <c r="C313" s="14"/>
      <c r="D313" s="16"/>
      <c r="E313" s="16"/>
      <c r="F313" s="14"/>
      <c r="G313" s="14"/>
      <c r="H313" s="14"/>
      <c r="I313" s="15"/>
      <c r="J313" s="77"/>
      <c r="K313" s="92"/>
    </row>
    <row r="314" spans="1:11" ht="12.75" x14ac:dyDescent="0.2">
      <c r="A314" s="14"/>
      <c r="B314" s="14"/>
      <c r="C314" s="14"/>
      <c r="D314" s="16"/>
      <c r="E314" s="16"/>
      <c r="F314" s="14"/>
      <c r="G314" s="14"/>
      <c r="H314" s="14"/>
      <c r="I314" s="15"/>
      <c r="J314" s="77"/>
      <c r="K314" s="92"/>
    </row>
    <row r="315" spans="1:11" ht="12.75" x14ac:dyDescent="0.2">
      <c r="A315" s="14"/>
      <c r="B315" s="14"/>
      <c r="C315" s="14"/>
      <c r="D315" s="16"/>
      <c r="E315" s="16"/>
      <c r="F315" s="14"/>
      <c r="G315" s="14"/>
      <c r="H315" s="14"/>
      <c r="I315" s="15"/>
      <c r="J315" s="77"/>
      <c r="K315" s="92"/>
    </row>
    <row r="316" spans="1:11" ht="12.75" x14ac:dyDescent="0.2">
      <c r="A316" s="14"/>
      <c r="B316" s="14"/>
      <c r="C316" s="14"/>
      <c r="D316" s="16"/>
      <c r="E316" s="16"/>
      <c r="F316" s="14"/>
      <c r="G316" s="14"/>
      <c r="H316" s="14"/>
      <c r="I316" s="15"/>
      <c r="J316" s="77"/>
      <c r="K316" s="92"/>
    </row>
    <row r="317" spans="1:11" ht="12.75" x14ac:dyDescent="0.2">
      <c r="A317" s="14"/>
      <c r="B317" s="14"/>
      <c r="C317" s="14"/>
      <c r="D317" s="16"/>
      <c r="E317" s="16"/>
      <c r="F317" s="14"/>
      <c r="G317" s="14"/>
      <c r="H317" s="14"/>
      <c r="I317" s="15"/>
      <c r="J317" s="77"/>
      <c r="K317" s="92"/>
    </row>
    <row r="318" spans="1:11" ht="12.75" x14ac:dyDescent="0.2">
      <c r="A318" s="14"/>
      <c r="B318" s="14"/>
      <c r="C318" s="14"/>
      <c r="D318" s="16"/>
      <c r="E318" s="16"/>
      <c r="F318" s="14"/>
      <c r="G318" s="14"/>
      <c r="H318" s="14"/>
      <c r="I318" s="15"/>
      <c r="J318" s="77"/>
      <c r="K318" s="92"/>
    </row>
    <row r="319" spans="1:11" ht="12.75" x14ac:dyDescent="0.2">
      <c r="A319" s="14"/>
      <c r="B319" s="14"/>
      <c r="C319" s="14"/>
      <c r="D319" s="16"/>
      <c r="E319" s="16"/>
      <c r="F319" s="14"/>
      <c r="G319" s="14"/>
      <c r="H319" s="14"/>
      <c r="I319" s="15"/>
      <c r="J319" s="77"/>
      <c r="K319" s="92"/>
    </row>
    <row r="320" spans="1:11" ht="12.75" x14ac:dyDescent="0.2">
      <c r="A320" s="14"/>
      <c r="B320" s="14"/>
      <c r="C320" s="14"/>
      <c r="D320" s="16"/>
      <c r="E320" s="16"/>
      <c r="F320" s="14"/>
      <c r="G320" s="14"/>
      <c r="H320" s="14"/>
      <c r="I320" s="15"/>
      <c r="J320" s="77"/>
      <c r="K320" s="92"/>
    </row>
    <row r="321" spans="1:11" ht="12.75" x14ac:dyDescent="0.2">
      <c r="A321" s="14"/>
      <c r="B321" s="14"/>
      <c r="C321" s="14"/>
      <c r="D321" s="16"/>
      <c r="E321" s="16"/>
      <c r="F321" s="14"/>
      <c r="G321" s="14"/>
      <c r="H321" s="14"/>
      <c r="I321" s="15"/>
      <c r="J321" s="77"/>
      <c r="K321" s="92"/>
    </row>
    <row r="322" spans="1:11" ht="12.75" x14ac:dyDescent="0.2">
      <c r="A322" s="14"/>
      <c r="B322" s="14"/>
      <c r="C322" s="14"/>
      <c r="D322" s="16"/>
      <c r="E322" s="16"/>
      <c r="F322" s="14"/>
      <c r="G322" s="14"/>
      <c r="H322" s="14"/>
      <c r="I322" s="15"/>
      <c r="J322" s="77"/>
      <c r="K322" s="92"/>
    </row>
    <row r="323" spans="1:11" ht="12.75" x14ac:dyDescent="0.2">
      <c r="A323" s="14"/>
      <c r="B323" s="14"/>
      <c r="C323" s="14"/>
      <c r="D323" s="16"/>
      <c r="E323" s="16"/>
      <c r="F323" s="14"/>
      <c r="G323" s="14"/>
      <c r="H323" s="14"/>
      <c r="I323" s="15"/>
      <c r="J323" s="77"/>
      <c r="K323" s="92"/>
    </row>
    <row r="324" spans="1:11" ht="12.75" x14ac:dyDescent="0.2">
      <c r="A324" s="14"/>
      <c r="B324" s="14"/>
      <c r="C324" s="14"/>
      <c r="D324" s="16"/>
      <c r="E324" s="16"/>
      <c r="F324" s="14"/>
      <c r="G324" s="14"/>
      <c r="H324" s="14"/>
      <c r="I324" s="15"/>
      <c r="J324" s="77"/>
      <c r="K324" s="92"/>
    </row>
    <row r="325" spans="1:11" ht="12.75" x14ac:dyDescent="0.2">
      <c r="A325" s="14"/>
      <c r="B325" s="14"/>
      <c r="C325" s="14"/>
      <c r="D325" s="16"/>
      <c r="E325" s="16"/>
      <c r="F325" s="14"/>
      <c r="G325" s="14"/>
      <c r="H325" s="14"/>
      <c r="I325" s="15"/>
      <c r="J325" s="77"/>
      <c r="K325" s="92"/>
    </row>
    <row r="326" spans="1:11" ht="12.75" x14ac:dyDescent="0.2">
      <c r="A326" s="14"/>
      <c r="B326" s="14"/>
      <c r="C326" s="14"/>
      <c r="D326" s="16"/>
      <c r="E326" s="16"/>
      <c r="F326" s="14"/>
      <c r="G326" s="14"/>
      <c r="H326" s="14"/>
      <c r="I326" s="15"/>
      <c r="J326" s="77"/>
      <c r="K326" s="92"/>
    </row>
    <row r="327" spans="1:11" ht="12.75" x14ac:dyDescent="0.2">
      <c r="A327" s="14"/>
      <c r="B327" s="14"/>
      <c r="C327" s="14"/>
      <c r="D327" s="16"/>
      <c r="E327" s="16"/>
      <c r="F327" s="14"/>
      <c r="G327" s="14"/>
      <c r="H327" s="14"/>
      <c r="I327" s="15"/>
      <c r="J327" s="77"/>
      <c r="K327" s="92"/>
    </row>
    <row r="328" spans="1:11" ht="12.75" x14ac:dyDescent="0.2">
      <c r="A328" s="14"/>
      <c r="B328" s="14"/>
      <c r="C328" s="14"/>
      <c r="D328" s="16"/>
      <c r="E328" s="16"/>
      <c r="F328" s="14"/>
      <c r="G328" s="14"/>
      <c r="H328" s="14"/>
      <c r="I328" s="15"/>
      <c r="J328" s="77"/>
      <c r="K328" s="92"/>
    </row>
    <row r="329" spans="1:11" ht="12.75" x14ac:dyDescent="0.2">
      <c r="A329" s="14"/>
      <c r="B329" s="14"/>
      <c r="C329" s="14"/>
      <c r="D329" s="16"/>
      <c r="E329" s="16"/>
      <c r="F329" s="14"/>
      <c r="G329" s="14"/>
      <c r="H329" s="14"/>
      <c r="I329" s="15"/>
      <c r="J329" s="77"/>
      <c r="K329" s="92"/>
    </row>
    <row r="330" spans="1:11" ht="12.75" x14ac:dyDescent="0.2">
      <c r="A330" s="14"/>
      <c r="B330" s="14"/>
      <c r="C330" s="14"/>
      <c r="D330" s="16"/>
      <c r="E330" s="16"/>
      <c r="F330" s="14"/>
      <c r="G330" s="14"/>
      <c r="H330" s="14"/>
      <c r="I330" s="15"/>
      <c r="J330" s="77"/>
      <c r="K330" s="92"/>
    </row>
    <row r="331" spans="1:11" ht="12.75" x14ac:dyDescent="0.2">
      <c r="A331" s="14"/>
      <c r="B331" s="14"/>
      <c r="C331" s="14"/>
      <c r="D331" s="16"/>
      <c r="E331" s="16"/>
      <c r="F331" s="14"/>
      <c r="G331" s="14"/>
      <c r="H331" s="14"/>
      <c r="I331" s="15"/>
      <c r="J331" s="77"/>
      <c r="K331" s="92"/>
    </row>
    <row r="332" spans="1:11" ht="12.75" x14ac:dyDescent="0.2">
      <c r="A332" s="14"/>
      <c r="B332" s="14"/>
      <c r="C332" s="14"/>
      <c r="D332" s="16"/>
      <c r="E332" s="16"/>
      <c r="F332" s="14"/>
      <c r="G332" s="14"/>
      <c r="H332" s="14"/>
      <c r="I332" s="15"/>
      <c r="J332" s="77"/>
      <c r="K332" s="92"/>
    </row>
    <row r="333" spans="1:11" ht="12.75" x14ac:dyDescent="0.2">
      <c r="A333" s="14"/>
      <c r="B333" s="14"/>
      <c r="C333" s="14"/>
      <c r="D333" s="16"/>
      <c r="E333" s="16"/>
      <c r="F333" s="14"/>
      <c r="G333" s="14"/>
      <c r="H333" s="14"/>
      <c r="I333" s="15"/>
      <c r="J333" s="77"/>
      <c r="K333" s="92"/>
    </row>
    <row r="334" spans="1:11" ht="12.75" x14ac:dyDescent="0.2">
      <c r="A334" s="14"/>
      <c r="B334" s="14"/>
      <c r="C334" s="14"/>
      <c r="D334" s="16"/>
      <c r="E334" s="16"/>
      <c r="F334" s="14"/>
      <c r="G334" s="14"/>
      <c r="H334" s="14"/>
      <c r="I334" s="15"/>
      <c r="J334" s="77"/>
      <c r="K334" s="92"/>
    </row>
    <row r="335" spans="1:11" ht="12.75" x14ac:dyDescent="0.2">
      <c r="A335" s="14"/>
      <c r="B335" s="14"/>
      <c r="C335" s="14"/>
      <c r="D335" s="16"/>
      <c r="E335" s="16"/>
      <c r="F335" s="14"/>
      <c r="G335" s="14"/>
      <c r="H335" s="14"/>
      <c r="I335" s="15"/>
      <c r="J335" s="77"/>
      <c r="K335" s="92"/>
    </row>
    <row r="336" spans="1:11" ht="12.75" x14ac:dyDescent="0.2">
      <c r="A336" s="14"/>
      <c r="B336" s="14"/>
      <c r="C336" s="14"/>
      <c r="D336" s="16"/>
      <c r="E336" s="16"/>
      <c r="F336" s="14"/>
      <c r="G336" s="14"/>
      <c r="H336" s="14"/>
      <c r="I336" s="15"/>
      <c r="J336" s="77"/>
      <c r="K336" s="92"/>
    </row>
    <row r="337" spans="1:11" ht="12.75" x14ac:dyDescent="0.2">
      <c r="A337" s="14"/>
      <c r="B337" s="14"/>
      <c r="C337" s="14"/>
      <c r="D337" s="16"/>
      <c r="E337" s="16"/>
      <c r="F337" s="14"/>
      <c r="G337" s="14"/>
      <c r="H337" s="14"/>
      <c r="I337" s="15"/>
      <c r="J337" s="77"/>
      <c r="K337" s="92"/>
    </row>
    <row r="338" spans="1:11" ht="12.75" x14ac:dyDescent="0.2">
      <c r="A338" s="14"/>
      <c r="B338" s="14"/>
      <c r="C338" s="14"/>
      <c r="D338" s="16"/>
      <c r="E338" s="16"/>
      <c r="F338" s="14"/>
      <c r="G338" s="14"/>
      <c r="H338" s="14"/>
      <c r="I338" s="15"/>
      <c r="J338" s="77"/>
      <c r="K338" s="92"/>
    </row>
    <row r="339" spans="1:11" ht="12.75" x14ac:dyDescent="0.2">
      <c r="A339" s="14"/>
      <c r="B339" s="14"/>
      <c r="C339" s="14"/>
      <c r="D339" s="16"/>
      <c r="E339" s="16"/>
      <c r="F339" s="14"/>
      <c r="G339" s="14"/>
      <c r="H339" s="14"/>
      <c r="I339" s="15"/>
      <c r="J339" s="77"/>
      <c r="K339" s="92"/>
    </row>
    <row r="340" spans="1:11" ht="12.75" x14ac:dyDescent="0.2">
      <c r="A340" s="14"/>
      <c r="B340" s="14"/>
      <c r="C340" s="14"/>
      <c r="D340" s="16"/>
      <c r="E340" s="16"/>
      <c r="F340" s="14"/>
      <c r="G340" s="14"/>
      <c r="H340" s="14"/>
      <c r="I340" s="15"/>
      <c r="J340" s="77"/>
      <c r="K340" s="92"/>
    </row>
    <row r="341" spans="1:11" ht="12.75" x14ac:dyDescent="0.2">
      <c r="A341" s="14"/>
      <c r="B341" s="14"/>
      <c r="C341" s="14"/>
      <c r="D341" s="16"/>
      <c r="E341" s="16"/>
      <c r="F341" s="14"/>
      <c r="G341" s="14"/>
      <c r="H341" s="14"/>
      <c r="I341" s="15"/>
      <c r="J341" s="77"/>
      <c r="K341" s="92"/>
    </row>
    <row r="342" spans="1:11" ht="12.75" x14ac:dyDescent="0.2">
      <c r="A342" s="14"/>
      <c r="B342" s="14"/>
      <c r="C342" s="14"/>
      <c r="D342" s="16"/>
      <c r="E342" s="16"/>
      <c r="F342" s="14"/>
      <c r="G342" s="14"/>
      <c r="H342" s="14"/>
      <c r="I342" s="15"/>
      <c r="J342" s="77"/>
      <c r="K342" s="92"/>
    </row>
    <row r="343" spans="1:11" ht="12.75" x14ac:dyDescent="0.2">
      <c r="A343" s="14"/>
      <c r="B343" s="14"/>
      <c r="C343" s="14"/>
      <c r="D343" s="16"/>
      <c r="E343" s="16"/>
      <c r="F343" s="14"/>
      <c r="G343" s="14"/>
      <c r="H343" s="14"/>
      <c r="I343" s="15"/>
      <c r="J343" s="77"/>
      <c r="K343" s="92"/>
    </row>
    <row r="344" spans="1:11" ht="12.75" x14ac:dyDescent="0.2">
      <c r="A344" s="14"/>
      <c r="B344" s="14"/>
      <c r="C344" s="14"/>
      <c r="D344" s="16"/>
      <c r="E344" s="16"/>
      <c r="F344" s="14"/>
      <c r="G344" s="14"/>
      <c r="H344" s="14"/>
      <c r="I344" s="15"/>
      <c r="J344" s="77"/>
      <c r="K344" s="92"/>
    </row>
    <row r="345" spans="1:11" ht="12.75" x14ac:dyDescent="0.2">
      <c r="A345" s="14"/>
      <c r="B345" s="14"/>
      <c r="C345" s="14"/>
      <c r="D345" s="16"/>
      <c r="E345" s="16"/>
      <c r="F345" s="14"/>
      <c r="G345" s="14"/>
      <c r="H345" s="14"/>
      <c r="I345" s="15"/>
      <c r="J345" s="77"/>
      <c r="K345" s="92"/>
    </row>
    <row r="346" spans="1:11" ht="12.75" x14ac:dyDescent="0.2">
      <c r="A346" s="14"/>
      <c r="B346" s="14"/>
      <c r="C346" s="14"/>
      <c r="D346" s="16"/>
      <c r="E346" s="16"/>
      <c r="F346" s="14"/>
      <c r="G346" s="14"/>
      <c r="H346" s="14"/>
      <c r="I346" s="15"/>
      <c r="J346" s="77"/>
      <c r="K346" s="92"/>
    </row>
    <row r="347" spans="1:11" ht="12.75" x14ac:dyDescent="0.2">
      <c r="A347" s="14"/>
      <c r="B347" s="14"/>
      <c r="C347" s="14"/>
      <c r="D347" s="16"/>
      <c r="E347" s="16"/>
      <c r="F347" s="14"/>
      <c r="G347" s="14"/>
      <c r="H347" s="14"/>
      <c r="I347" s="15"/>
      <c r="J347" s="77"/>
      <c r="K347" s="92"/>
    </row>
    <row r="348" spans="1:11" ht="12.75" x14ac:dyDescent="0.2">
      <c r="A348" s="14"/>
      <c r="B348" s="14"/>
      <c r="C348" s="14"/>
      <c r="D348" s="16"/>
      <c r="E348" s="16"/>
      <c r="F348" s="14"/>
      <c r="G348" s="14"/>
      <c r="H348" s="14"/>
      <c r="I348" s="15"/>
      <c r="J348" s="77"/>
      <c r="K348" s="92"/>
    </row>
    <row r="349" spans="1:11" ht="12.75" x14ac:dyDescent="0.2">
      <c r="A349" s="14"/>
      <c r="B349" s="14"/>
      <c r="C349" s="14"/>
      <c r="D349" s="16"/>
      <c r="E349" s="16"/>
      <c r="F349" s="14"/>
      <c r="G349" s="14"/>
      <c r="H349" s="14"/>
      <c r="I349" s="15"/>
      <c r="J349" s="77"/>
      <c r="K349" s="92"/>
    </row>
    <row r="350" spans="1:11" ht="12.75" x14ac:dyDescent="0.2">
      <c r="A350" s="14"/>
      <c r="B350" s="14"/>
      <c r="C350" s="14"/>
      <c r="D350" s="16"/>
      <c r="E350" s="16"/>
      <c r="F350" s="14"/>
      <c r="G350" s="14"/>
      <c r="H350" s="14"/>
      <c r="I350" s="15"/>
      <c r="J350" s="77"/>
      <c r="K350" s="92"/>
    </row>
    <row r="351" spans="1:11" ht="12.75" x14ac:dyDescent="0.2">
      <c r="A351" s="14"/>
      <c r="B351" s="14"/>
      <c r="C351" s="14"/>
      <c r="D351" s="16"/>
      <c r="E351" s="16"/>
      <c r="F351" s="14"/>
      <c r="G351" s="14"/>
      <c r="H351" s="14"/>
      <c r="I351" s="15"/>
      <c r="J351" s="77"/>
      <c r="K351" s="92"/>
    </row>
    <row r="352" spans="1:11" ht="12.75" x14ac:dyDescent="0.2">
      <c r="A352" s="14"/>
      <c r="B352" s="14"/>
      <c r="C352" s="14"/>
      <c r="D352" s="16"/>
      <c r="E352" s="16"/>
      <c r="F352" s="14"/>
      <c r="G352" s="14"/>
      <c r="H352" s="14"/>
      <c r="I352" s="15"/>
      <c r="J352" s="77"/>
      <c r="K352" s="92"/>
    </row>
    <row r="353" spans="1:11" ht="12.75" x14ac:dyDescent="0.2">
      <c r="A353" s="14"/>
      <c r="B353" s="14"/>
      <c r="C353" s="14"/>
      <c r="D353" s="16"/>
      <c r="E353" s="16"/>
      <c r="F353" s="14"/>
      <c r="G353" s="14"/>
      <c r="H353" s="14"/>
      <c r="I353" s="15"/>
      <c r="J353" s="77"/>
      <c r="K353" s="92"/>
    </row>
    <row r="354" spans="1:11" ht="12.75" x14ac:dyDescent="0.2">
      <c r="A354" s="14"/>
      <c r="B354" s="14"/>
      <c r="C354" s="14"/>
      <c r="D354" s="16"/>
      <c r="E354" s="16"/>
      <c r="F354" s="14"/>
      <c r="G354" s="14"/>
      <c r="H354" s="14"/>
      <c r="I354" s="15"/>
      <c r="J354" s="77"/>
      <c r="K354" s="92"/>
    </row>
    <row r="355" spans="1:11" ht="12.75" x14ac:dyDescent="0.2">
      <c r="A355" s="14"/>
      <c r="B355" s="14"/>
      <c r="C355" s="14"/>
      <c r="D355" s="16"/>
      <c r="E355" s="16"/>
      <c r="F355" s="14"/>
      <c r="G355" s="14"/>
      <c r="H355" s="14"/>
      <c r="I355" s="15"/>
      <c r="J355" s="77"/>
      <c r="K355" s="92"/>
    </row>
    <row r="356" spans="1:11" ht="12.75" x14ac:dyDescent="0.2">
      <c r="A356" s="14"/>
      <c r="B356" s="14"/>
      <c r="C356" s="14"/>
      <c r="D356" s="16"/>
      <c r="E356" s="16"/>
      <c r="F356" s="14"/>
      <c r="G356" s="14"/>
      <c r="H356" s="14"/>
      <c r="I356" s="15"/>
      <c r="J356" s="77"/>
      <c r="K356" s="92"/>
    </row>
    <row r="357" spans="1:11" ht="12.75" x14ac:dyDescent="0.2">
      <c r="A357" s="14"/>
      <c r="B357" s="14"/>
      <c r="C357" s="14"/>
      <c r="D357" s="16"/>
      <c r="E357" s="16"/>
      <c r="F357" s="14"/>
      <c r="G357" s="14"/>
      <c r="H357" s="14"/>
      <c r="I357" s="15"/>
      <c r="J357" s="77"/>
      <c r="K357" s="92"/>
    </row>
    <row r="358" spans="1:11" ht="12.75" x14ac:dyDescent="0.2">
      <c r="A358" s="14"/>
      <c r="B358" s="14"/>
      <c r="C358" s="14"/>
      <c r="D358" s="16"/>
      <c r="E358" s="16"/>
      <c r="F358" s="14"/>
      <c r="G358" s="14"/>
      <c r="H358" s="14"/>
      <c r="I358" s="15"/>
      <c r="J358" s="77"/>
      <c r="K358" s="92"/>
    </row>
    <row r="359" spans="1:11" ht="12.75" x14ac:dyDescent="0.2">
      <c r="A359" s="14"/>
      <c r="B359" s="14"/>
      <c r="C359" s="14"/>
      <c r="D359" s="16"/>
      <c r="E359" s="16"/>
      <c r="F359" s="14"/>
      <c r="G359" s="14"/>
      <c r="H359" s="14"/>
      <c r="I359" s="15"/>
      <c r="J359" s="77"/>
      <c r="K359" s="92"/>
    </row>
    <row r="360" spans="1:11" ht="12.75" x14ac:dyDescent="0.2">
      <c r="A360" s="14"/>
      <c r="B360" s="14"/>
      <c r="C360" s="14"/>
      <c r="D360" s="16"/>
      <c r="E360" s="16"/>
      <c r="F360" s="14"/>
      <c r="G360" s="14"/>
      <c r="H360" s="14"/>
      <c r="I360" s="15"/>
      <c r="J360" s="77"/>
      <c r="K360" s="92"/>
    </row>
    <row r="361" spans="1:11" ht="12.75" x14ac:dyDescent="0.2">
      <c r="A361" s="14"/>
      <c r="B361" s="14"/>
      <c r="C361" s="14"/>
      <c r="D361" s="16"/>
      <c r="E361" s="16"/>
      <c r="F361" s="14"/>
      <c r="G361" s="14"/>
      <c r="H361" s="14"/>
      <c r="I361" s="15"/>
      <c r="J361" s="77"/>
      <c r="K361" s="92"/>
    </row>
    <row r="362" spans="1:11" ht="12.75" x14ac:dyDescent="0.2">
      <c r="A362" s="14"/>
      <c r="B362" s="14"/>
      <c r="C362" s="14"/>
      <c r="D362" s="16"/>
      <c r="E362" s="16"/>
      <c r="F362" s="14"/>
      <c r="G362" s="14"/>
      <c r="H362" s="14"/>
      <c r="I362" s="15"/>
      <c r="J362" s="77"/>
      <c r="K362" s="92"/>
    </row>
    <row r="363" spans="1:11" ht="12.75" x14ac:dyDescent="0.2">
      <c r="A363" s="14"/>
      <c r="B363" s="14"/>
      <c r="C363" s="14"/>
      <c r="D363" s="16"/>
      <c r="E363" s="16"/>
      <c r="F363" s="14"/>
      <c r="G363" s="14"/>
      <c r="H363" s="14"/>
      <c r="I363" s="15"/>
      <c r="J363" s="77"/>
      <c r="K363" s="92"/>
    </row>
    <row r="364" spans="1:11" ht="12.75" x14ac:dyDescent="0.2">
      <c r="A364" s="14"/>
      <c r="B364" s="14"/>
      <c r="C364" s="14"/>
      <c r="D364" s="16"/>
      <c r="E364" s="16"/>
      <c r="F364" s="14"/>
      <c r="G364" s="14"/>
      <c r="H364" s="14"/>
      <c r="I364" s="15"/>
      <c r="J364" s="77"/>
      <c r="K364" s="92"/>
    </row>
    <row r="365" spans="1:11" ht="12.75" x14ac:dyDescent="0.2">
      <c r="A365" s="14"/>
      <c r="B365" s="14"/>
      <c r="C365" s="14"/>
      <c r="D365" s="16"/>
      <c r="E365" s="16"/>
      <c r="F365" s="14"/>
      <c r="G365" s="14"/>
      <c r="H365" s="14"/>
      <c r="I365" s="15"/>
      <c r="J365" s="77"/>
      <c r="K365" s="92"/>
    </row>
    <row r="366" spans="1:11" ht="12.75" x14ac:dyDescent="0.2">
      <c r="A366" s="14"/>
      <c r="B366" s="14"/>
      <c r="C366" s="14"/>
      <c r="D366" s="16"/>
      <c r="E366" s="16"/>
      <c r="F366" s="14"/>
      <c r="G366" s="14"/>
      <c r="H366" s="14"/>
      <c r="I366" s="15"/>
      <c r="J366" s="77"/>
      <c r="K366" s="92"/>
    </row>
    <row r="367" spans="1:11" ht="12.75" x14ac:dyDescent="0.2">
      <c r="A367" s="14"/>
      <c r="B367" s="14"/>
      <c r="C367" s="14"/>
      <c r="D367" s="16"/>
      <c r="E367" s="16"/>
      <c r="F367" s="14"/>
      <c r="G367" s="14"/>
      <c r="H367" s="14"/>
      <c r="I367" s="15"/>
      <c r="J367" s="77"/>
      <c r="K367" s="92"/>
    </row>
    <row r="368" spans="1:11" ht="12.75" x14ac:dyDescent="0.2">
      <c r="A368" s="14"/>
      <c r="B368" s="14"/>
      <c r="C368" s="14"/>
      <c r="D368" s="16"/>
      <c r="E368" s="16"/>
      <c r="F368" s="14"/>
      <c r="G368" s="14"/>
      <c r="H368" s="14"/>
      <c r="I368" s="15"/>
      <c r="J368" s="77"/>
      <c r="K368" s="92"/>
    </row>
    <row r="369" spans="1:11" ht="12.75" x14ac:dyDescent="0.2">
      <c r="A369" s="14"/>
      <c r="B369" s="14"/>
      <c r="C369" s="14"/>
      <c r="D369" s="16"/>
      <c r="E369" s="16"/>
      <c r="F369" s="14"/>
      <c r="G369" s="14"/>
      <c r="H369" s="14"/>
      <c r="I369" s="15"/>
      <c r="J369" s="77"/>
      <c r="K369" s="92"/>
    </row>
    <row r="370" spans="1:11" ht="12.75" x14ac:dyDescent="0.2">
      <c r="A370" s="14"/>
      <c r="B370" s="14"/>
      <c r="C370" s="14"/>
      <c r="D370" s="16"/>
      <c r="E370" s="16"/>
      <c r="F370" s="14"/>
      <c r="G370" s="14"/>
      <c r="H370" s="14"/>
      <c r="I370" s="15"/>
      <c r="J370" s="77"/>
      <c r="K370" s="92"/>
    </row>
    <row r="371" spans="1:11" ht="12.75" x14ac:dyDescent="0.2">
      <c r="A371" s="14"/>
      <c r="B371" s="14"/>
      <c r="C371" s="14"/>
      <c r="D371" s="16"/>
      <c r="E371" s="16"/>
      <c r="F371" s="14"/>
      <c r="G371" s="14"/>
      <c r="H371" s="14"/>
      <c r="I371" s="15"/>
      <c r="J371" s="77"/>
      <c r="K371" s="92"/>
    </row>
    <row r="372" spans="1:11" ht="12.75" x14ac:dyDescent="0.2">
      <c r="A372" s="14"/>
      <c r="B372" s="14"/>
      <c r="C372" s="14"/>
      <c r="D372" s="16"/>
      <c r="E372" s="16"/>
      <c r="F372" s="14"/>
      <c r="G372" s="14"/>
      <c r="H372" s="14"/>
      <c r="I372" s="15"/>
      <c r="J372" s="77"/>
      <c r="K372" s="92"/>
    </row>
    <row r="373" spans="1:11" ht="12.75" x14ac:dyDescent="0.2">
      <c r="A373" s="14"/>
      <c r="B373" s="14"/>
      <c r="C373" s="14"/>
      <c r="D373" s="16"/>
      <c r="E373" s="16"/>
      <c r="F373" s="14"/>
      <c r="G373" s="14"/>
      <c r="H373" s="14"/>
      <c r="I373" s="15"/>
      <c r="J373" s="77"/>
      <c r="K373" s="92"/>
    </row>
    <row r="374" spans="1:11" ht="12.75" x14ac:dyDescent="0.2">
      <c r="A374" s="14"/>
      <c r="B374" s="14"/>
      <c r="C374" s="14"/>
      <c r="D374" s="16"/>
      <c r="E374" s="16"/>
      <c r="F374" s="14"/>
      <c r="G374" s="14"/>
      <c r="H374" s="14"/>
      <c r="I374" s="15"/>
      <c r="J374" s="77"/>
      <c r="K374" s="92"/>
    </row>
    <row r="375" spans="1:11" ht="12.75" x14ac:dyDescent="0.2">
      <c r="A375" s="14"/>
      <c r="B375" s="14"/>
      <c r="C375" s="14"/>
      <c r="D375" s="16"/>
      <c r="E375" s="16"/>
      <c r="F375" s="14"/>
      <c r="G375" s="14"/>
      <c r="H375" s="14"/>
      <c r="I375" s="15"/>
      <c r="J375" s="77"/>
      <c r="K375" s="92"/>
    </row>
    <row r="376" spans="1:11" ht="12.75" x14ac:dyDescent="0.2">
      <c r="A376" s="14"/>
      <c r="B376" s="14"/>
      <c r="C376" s="14"/>
      <c r="D376" s="16"/>
      <c r="E376" s="16"/>
      <c r="F376" s="14"/>
      <c r="G376" s="14"/>
      <c r="H376" s="14"/>
      <c r="I376" s="15"/>
      <c r="J376" s="77"/>
      <c r="K376" s="92"/>
    </row>
    <row r="377" spans="1:11" ht="12.75" x14ac:dyDescent="0.2">
      <c r="A377" s="14"/>
      <c r="B377" s="14"/>
      <c r="C377" s="14"/>
      <c r="D377" s="16"/>
      <c r="E377" s="16"/>
      <c r="F377" s="14"/>
      <c r="G377" s="14"/>
      <c r="H377" s="14"/>
      <c r="I377" s="15"/>
      <c r="J377" s="77"/>
      <c r="K377" s="92"/>
    </row>
    <row r="378" spans="1:11" ht="12.75" x14ac:dyDescent="0.2">
      <c r="A378" s="14"/>
      <c r="B378" s="14"/>
      <c r="C378" s="14"/>
      <c r="D378" s="16"/>
      <c r="E378" s="16"/>
      <c r="F378" s="14"/>
      <c r="G378" s="14"/>
      <c r="H378" s="14"/>
      <c r="I378" s="15"/>
      <c r="J378" s="77"/>
      <c r="K378" s="92"/>
    </row>
    <row r="379" spans="1:11" ht="12.75" x14ac:dyDescent="0.2">
      <c r="A379" s="14"/>
      <c r="B379" s="14"/>
      <c r="C379" s="14"/>
      <c r="D379" s="16"/>
      <c r="E379" s="16"/>
      <c r="F379" s="14"/>
      <c r="G379" s="14"/>
      <c r="H379" s="14"/>
      <c r="I379" s="15"/>
      <c r="J379" s="77"/>
      <c r="K379" s="92"/>
    </row>
    <row r="380" spans="1:11" ht="12.75" x14ac:dyDescent="0.2">
      <c r="A380" s="14"/>
      <c r="B380" s="14"/>
      <c r="C380" s="14"/>
      <c r="D380" s="16"/>
      <c r="E380" s="16"/>
      <c r="F380" s="14"/>
      <c r="G380" s="14"/>
      <c r="H380" s="14"/>
      <c r="I380" s="15"/>
      <c r="J380" s="77"/>
      <c r="K380" s="92"/>
    </row>
    <row r="381" spans="1:11" ht="12.75" x14ac:dyDescent="0.2">
      <c r="A381" s="14"/>
      <c r="B381" s="14"/>
      <c r="C381" s="14"/>
      <c r="D381" s="16"/>
      <c r="E381" s="16"/>
      <c r="F381" s="14"/>
      <c r="G381" s="14"/>
      <c r="H381" s="14"/>
      <c r="I381" s="15"/>
      <c r="J381" s="77"/>
      <c r="K381" s="92"/>
    </row>
    <row r="382" spans="1:11" ht="12.75" x14ac:dyDescent="0.2">
      <c r="A382" s="14"/>
      <c r="B382" s="14"/>
      <c r="C382" s="14"/>
      <c r="D382" s="16"/>
      <c r="E382" s="16"/>
      <c r="F382" s="14"/>
      <c r="G382" s="14"/>
      <c r="H382" s="14"/>
      <c r="I382" s="15"/>
      <c r="J382" s="77"/>
      <c r="K382" s="92"/>
    </row>
    <row r="383" spans="1:11" ht="12.75" x14ac:dyDescent="0.2">
      <c r="A383" s="14"/>
      <c r="B383" s="14"/>
      <c r="C383" s="14"/>
      <c r="D383" s="16"/>
      <c r="E383" s="16"/>
      <c r="F383" s="14"/>
      <c r="G383" s="14"/>
      <c r="H383" s="14"/>
      <c r="I383" s="15"/>
      <c r="J383" s="77"/>
      <c r="K383" s="92"/>
    </row>
    <row r="384" spans="1:11" ht="12.75" x14ac:dyDescent="0.2">
      <c r="A384" s="14"/>
      <c r="B384" s="14"/>
      <c r="C384" s="14"/>
      <c r="D384" s="16"/>
      <c r="E384" s="16"/>
      <c r="F384" s="14"/>
      <c r="G384" s="14"/>
      <c r="H384" s="14"/>
      <c r="I384" s="15"/>
      <c r="J384" s="77"/>
      <c r="K384" s="92"/>
    </row>
    <row r="385" spans="1:11" ht="12.75" x14ac:dyDescent="0.2">
      <c r="A385" s="14"/>
      <c r="B385" s="14"/>
      <c r="C385" s="14"/>
      <c r="D385" s="16"/>
      <c r="E385" s="16"/>
      <c r="F385" s="14"/>
      <c r="G385" s="14"/>
      <c r="H385" s="14"/>
      <c r="I385" s="15"/>
      <c r="J385" s="77"/>
      <c r="K385" s="92"/>
    </row>
    <row r="386" spans="1:11" ht="12.75" x14ac:dyDescent="0.2">
      <c r="A386" s="14"/>
      <c r="B386" s="14"/>
      <c r="C386" s="14"/>
      <c r="D386" s="16"/>
      <c r="E386" s="16"/>
      <c r="F386" s="14"/>
      <c r="G386" s="14"/>
      <c r="H386" s="14"/>
      <c r="I386" s="15"/>
      <c r="J386" s="77"/>
      <c r="K386" s="92"/>
    </row>
    <row r="387" spans="1:11" ht="12.75" x14ac:dyDescent="0.2">
      <c r="A387" s="14"/>
      <c r="B387" s="14"/>
      <c r="C387" s="14"/>
      <c r="D387" s="16"/>
      <c r="E387" s="16"/>
      <c r="F387" s="14"/>
      <c r="G387" s="14"/>
      <c r="H387" s="14"/>
      <c r="I387" s="15"/>
      <c r="J387" s="77"/>
      <c r="K387" s="92"/>
    </row>
    <row r="388" spans="1:11" ht="12.75" x14ac:dyDescent="0.2">
      <c r="A388" s="14"/>
      <c r="B388" s="14"/>
      <c r="C388" s="14"/>
      <c r="D388" s="16"/>
      <c r="E388" s="16"/>
      <c r="F388" s="14"/>
      <c r="G388" s="14"/>
      <c r="H388" s="14"/>
      <c r="I388" s="15"/>
      <c r="J388" s="77"/>
      <c r="K388" s="92"/>
    </row>
    <row r="389" spans="1:11" ht="12.75" x14ac:dyDescent="0.2">
      <c r="A389" s="14"/>
      <c r="B389" s="14"/>
      <c r="C389" s="14"/>
      <c r="D389" s="16"/>
      <c r="E389" s="16"/>
      <c r="F389" s="14"/>
      <c r="G389" s="14"/>
      <c r="H389" s="14"/>
      <c r="I389" s="15"/>
      <c r="J389" s="77"/>
      <c r="K389" s="92"/>
    </row>
    <row r="390" spans="1:11" ht="12.75" x14ac:dyDescent="0.2">
      <c r="A390" s="14"/>
      <c r="B390" s="14"/>
      <c r="C390" s="14"/>
      <c r="D390" s="16"/>
      <c r="E390" s="16"/>
      <c r="F390" s="14"/>
      <c r="G390" s="14"/>
      <c r="H390" s="14"/>
      <c r="I390" s="15"/>
      <c r="J390" s="77"/>
      <c r="K390" s="92"/>
    </row>
    <row r="391" spans="1:11" ht="12.75" x14ac:dyDescent="0.2">
      <c r="A391" s="14"/>
      <c r="B391" s="14"/>
      <c r="C391" s="14"/>
      <c r="D391" s="16"/>
      <c r="E391" s="16"/>
      <c r="F391" s="14"/>
      <c r="G391" s="14"/>
      <c r="H391" s="14"/>
      <c r="I391" s="15"/>
      <c r="J391" s="77"/>
      <c r="K391" s="92"/>
    </row>
    <row r="392" spans="1:11" ht="12.75" x14ac:dyDescent="0.2">
      <c r="A392" s="14"/>
      <c r="B392" s="14"/>
      <c r="C392" s="14"/>
      <c r="D392" s="16"/>
      <c r="E392" s="16"/>
      <c r="F392" s="14"/>
      <c r="G392" s="14"/>
      <c r="H392" s="14"/>
      <c r="I392" s="15"/>
      <c r="J392" s="77"/>
      <c r="K392" s="92"/>
    </row>
    <row r="393" spans="1:11" ht="12.75" x14ac:dyDescent="0.2">
      <c r="A393" s="14"/>
      <c r="B393" s="14"/>
      <c r="C393" s="14"/>
      <c r="D393" s="16"/>
      <c r="E393" s="16"/>
      <c r="F393" s="14"/>
      <c r="G393" s="14"/>
      <c r="H393" s="14"/>
      <c r="I393" s="15"/>
      <c r="J393" s="77"/>
      <c r="K393" s="92"/>
    </row>
    <row r="394" spans="1:11" ht="12.75" x14ac:dyDescent="0.2">
      <c r="A394" s="14"/>
      <c r="B394" s="14"/>
      <c r="C394" s="14"/>
      <c r="D394" s="16"/>
      <c r="E394" s="16"/>
      <c r="F394" s="14"/>
      <c r="G394" s="14"/>
      <c r="H394" s="14"/>
      <c r="I394" s="15"/>
      <c r="J394" s="77"/>
      <c r="K394" s="92"/>
    </row>
    <row r="395" spans="1:11" ht="12.75" x14ac:dyDescent="0.2">
      <c r="A395" s="14"/>
      <c r="B395" s="14"/>
      <c r="C395" s="14"/>
      <c r="D395" s="16"/>
      <c r="E395" s="16"/>
      <c r="F395" s="14"/>
      <c r="G395" s="14"/>
      <c r="H395" s="14"/>
      <c r="I395" s="15"/>
      <c r="J395" s="77"/>
      <c r="K395" s="92"/>
    </row>
    <row r="396" spans="1:11" ht="12.75" x14ac:dyDescent="0.2">
      <c r="A396" s="14"/>
      <c r="B396" s="14"/>
      <c r="C396" s="14"/>
      <c r="D396" s="16"/>
      <c r="E396" s="16"/>
      <c r="F396" s="14"/>
      <c r="G396" s="14"/>
      <c r="H396" s="14"/>
      <c r="I396" s="15"/>
      <c r="J396" s="77"/>
      <c r="K396" s="92"/>
    </row>
    <row r="397" spans="1:11" ht="12.75" x14ac:dyDescent="0.2">
      <c r="A397" s="14"/>
      <c r="B397" s="14"/>
      <c r="C397" s="14"/>
      <c r="D397" s="16"/>
      <c r="E397" s="16"/>
      <c r="F397" s="14"/>
      <c r="G397" s="14"/>
      <c r="H397" s="14"/>
      <c r="I397" s="15"/>
      <c r="J397" s="77"/>
      <c r="K397" s="92"/>
    </row>
    <row r="398" spans="1:11" ht="12.75" x14ac:dyDescent="0.2">
      <c r="A398" s="14"/>
      <c r="B398" s="14"/>
      <c r="C398" s="14"/>
      <c r="D398" s="16"/>
      <c r="E398" s="16"/>
      <c r="F398" s="14"/>
      <c r="G398" s="14"/>
      <c r="H398" s="14"/>
      <c r="I398" s="15"/>
      <c r="J398" s="77"/>
      <c r="K398" s="92"/>
    </row>
    <row r="399" spans="1:11" ht="12.75" x14ac:dyDescent="0.2">
      <c r="A399" s="14"/>
      <c r="B399" s="14"/>
      <c r="C399" s="14"/>
      <c r="D399" s="16"/>
      <c r="E399" s="16"/>
      <c r="F399" s="14"/>
      <c r="G399" s="14"/>
      <c r="H399" s="14"/>
      <c r="I399" s="15"/>
      <c r="J399" s="77"/>
      <c r="K399" s="92"/>
    </row>
    <row r="400" spans="1:11" ht="12.75" x14ac:dyDescent="0.2">
      <c r="A400" s="14"/>
      <c r="B400" s="14"/>
      <c r="C400" s="14"/>
      <c r="D400" s="16"/>
      <c r="E400" s="16"/>
      <c r="F400" s="14"/>
      <c r="G400" s="14"/>
      <c r="H400" s="14"/>
      <c r="I400" s="15"/>
      <c r="J400" s="77"/>
      <c r="K400" s="92"/>
    </row>
    <row r="401" spans="1:11" ht="12.75" x14ac:dyDescent="0.2">
      <c r="A401" s="14"/>
      <c r="B401" s="14"/>
      <c r="C401" s="14"/>
      <c r="D401" s="16"/>
      <c r="E401" s="16"/>
      <c r="F401" s="14"/>
      <c r="G401" s="14"/>
      <c r="H401" s="14"/>
      <c r="I401" s="15"/>
      <c r="J401" s="77"/>
      <c r="K401" s="92"/>
    </row>
    <row r="402" spans="1:11" ht="12.75" x14ac:dyDescent="0.2">
      <c r="A402" s="14"/>
      <c r="B402" s="14"/>
      <c r="C402" s="14"/>
      <c r="D402" s="16"/>
      <c r="E402" s="16"/>
      <c r="F402" s="14"/>
      <c r="G402" s="14"/>
      <c r="H402" s="14"/>
      <c r="I402" s="15"/>
      <c r="J402" s="77"/>
      <c r="K402" s="92"/>
    </row>
    <row r="403" spans="1:11" ht="12.75" x14ac:dyDescent="0.2">
      <c r="A403" s="14"/>
      <c r="B403" s="14"/>
      <c r="C403" s="14"/>
      <c r="D403" s="16"/>
      <c r="E403" s="16"/>
      <c r="F403" s="14"/>
      <c r="G403" s="14"/>
      <c r="H403" s="14"/>
      <c r="I403" s="15"/>
      <c r="J403" s="77"/>
      <c r="K403" s="92"/>
    </row>
    <row r="404" spans="1:11" ht="12.75" x14ac:dyDescent="0.2">
      <c r="A404" s="14"/>
      <c r="B404" s="14"/>
      <c r="C404" s="14"/>
      <c r="D404" s="16"/>
      <c r="E404" s="16"/>
      <c r="F404" s="14"/>
      <c r="G404" s="14"/>
      <c r="H404" s="14"/>
      <c r="I404" s="15"/>
      <c r="J404" s="77"/>
      <c r="K404" s="92"/>
    </row>
    <row r="405" spans="1:11" ht="12.75" x14ac:dyDescent="0.2">
      <c r="A405" s="14"/>
      <c r="B405" s="14"/>
      <c r="C405" s="14"/>
      <c r="D405" s="16"/>
      <c r="E405" s="16"/>
      <c r="F405" s="14"/>
      <c r="G405" s="14"/>
      <c r="H405" s="14"/>
      <c r="I405" s="15"/>
      <c r="J405" s="77"/>
      <c r="K405" s="92"/>
    </row>
    <row r="406" spans="1:11" ht="12.75" x14ac:dyDescent="0.2">
      <c r="A406" s="14"/>
      <c r="B406" s="14"/>
      <c r="C406" s="14"/>
      <c r="D406" s="16"/>
      <c r="E406" s="16"/>
      <c r="F406" s="14"/>
      <c r="G406" s="14"/>
      <c r="H406" s="14"/>
      <c r="I406" s="15"/>
      <c r="J406" s="77"/>
      <c r="K406" s="92"/>
    </row>
    <row r="407" spans="1:11" ht="12.75" x14ac:dyDescent="0.2">
      <c r="A407" s="14"/>
      <c r="B407" s="14"/>
      <c r="C407" s="14"/>
      <c r="D407" s="16"/>
      <c r="E407" s="16"/>
      <c r="F407" s="14"/>
      <c r="G407" s="14"/>
      <c r="H407" s="14"/>
      <c r="I407" s="15"/>
      <c r="J407" s="77"/>
      <c r="K407" s="92"/>
    </row>
    <row r="408" spans="1:11" ht="12.75" x14ac:dyDescent="0.2">
      <c r="A408" s="14"/>
      <c r="B408" s="14"/>
      <c r="C408" s="14"/>
      <c r="D408" s="16"/>
      <c r="E408" s="16"/>
      <c r="F408" s="14"/>
      <c r="G408" s="14"/>
      <c r="H408" s="14"/>
      <c r="I408" s="15"/>
      <c r="J408" s="77"/>
      <c r="K408" s="92"/>
    </row>
    <row r="409" spans="1:11" ht="12.75" x14ac:dyDescent="0.2">
      <c r="A409" s="14"/>
      <c r="B409" s="14"/>
      <c r="C409" s="14"/>
      <c r="D409" s="16"/>
      <c r="E409" s="16"/>
      <c r="F409" s="14"/>
      <c r="G409" s="14"/>
      <c r="H409" s="14"/>
      <c r="I409" s="15"/>
      <c r="J409" s="77"/>
      <c r="K409" s="92"/>
    </row>
    <row r="410" spans="1:11" ht="12.75" x14ac:dyDescent="0.2">
      <c r="A410" s="14"/>
      <c r="B410" s="14"/>
      <c r="C410" s="14"/>
      <c r="D410" s="16"/>
      <c r="E410" s="16"/>
      <c r="F410" s="14"/>
      <c r="G410" s="14"/>
      <c r="H410" s="14"/>
      <c r="I410" s="15"/>
      <c r="J410" s="77"/>
      <c r="K410" s="92"/>
    </row>
    <row r="411" spans="1:11" ht="12.75" x14ac:dyDescent="0.2">
      <c r="A411" s="14"/>
      <c r="B411" s="14"/>
      <c r="C411" s="14"/>
      <c r="D411" s="16"/>
      <c r="E411" s="16"/>
      <c r="F411" s="14"/>
      <c r="G411" s="14"/>
      <c r="H411" s="14"/>
      <c r="I411" s="15"/>
      <c r="J411" s="77"/>
      <c r="K411" s="92"/>
    </row>
    <row r="412" spans="1:11" ht="12.75" x14ac:dyDescent="0.2">
      <c r="A412" s="14"/>
      <c r="B412" s="14"/>
      <c r="C412" s="14"/>
      <c r="D412" s="16"/>
      <c r="E412" s="16"/>
      <c r="F412" s="14"/>
      <c r="G412" s="14"/>
      <c r="H412" s="14"/>
      <c r="I412" s="15"/>
      <c r="J412" s="77"/>
      <c r="K412" s="92"/>
    </row>
    <row r="413" spans="1:11" ht="12.75" x14ac:dyDescent="0.2">
      <c r="A413" s="14"/>
      <c r="B413" s="14"/>
      <c r="C413" s="14"/>
      <c r="D413" s="16"/>
      <c r="E413" s="16"/>
      <c r="F413" s="14"/>
      <c r="G413" s="14"/>
      <c r="H413" s="14"/>
      <c r="I413" s="15"/>
      <c r="J413" s="77"/>
      <c r="K413" s="92"/>
    </row>
    <row r="414" spans="1:11" ht="12.75" x14ac:dyDescent="0.2">
      <c r="A414" s="14"/>
      <c r="B414" s="14"/>
      <c r="C414" s="14"/>
      <c r="D414" s="16"/>
      <c r="E414" s="16"/>
      <c r="F414" s="14"/>
      <c r="G414" s="14"/>
      <c r="H414" s="14"/>
      <c r="I414" s="15"/>
      <c r="J414" s="77"/>
      <c r="K414" s="92"/>
    </row>
    <row r="415" spans="1:11" ht="12.75" x14ac:dyDescent="0.2">
      <c r="A415" s="14"/>
      <c r="B415" s="14"/>
      <c r="C415" s="14"/>
      <c r="D415" s="16"/>
      <c r="E415" s="16"/>
      <c r="F415" s="14"/>
      <c r="G415" s="14"/>
      <c r="H415" s="14"/>
      <c r="I415" s="15"/>
      <c r="J415" s="77"/>
      <c r="K415" s="92"/>
    </row>
    <row r="416" spans="1:11" ht="12.75" x14ac:dyDescent="0.2">
      <c r="A416" s="14"/>
      <c r="B416" s="14"/>
      <c r="C416" s="14"/>
      <c r="D416" s="16"/>
      <c r="E416" s="16"/>
      <c r="F416" s="14"/>
      <c r="G416" s="14"/>
      <c r="H416" s="14"/>
      <c r="I416" s="15"/>
      <c r="J416" s="77"/>
      <c r="K416" s="92"/>
    </row>
    <row r="417" spans="1:11" ht="12.75" x14ac:dyDescent="0.2">
      <c r="A417" s="14"/>
      <c r="B417" s="14"/>
      <c r="C417" s="14"/>
      <c r="D417" s="16"/>
      <c r="E417" s="16"/>
      <c r="F417" s="14"/>
      <c r="G417" s="14"/>
      <c r="H417" s="14"/>
      <c r="I417" s="15"/>
      <c r="J417" s="77"/>
      <c r="K417" s="92"/>
    </row>
    <row r="418" spans="1:11" ht="12.75" x14ac:dyDescent="0.2">
      <c r="A418" s="14"/>
      <c r="B418" s="14"/>
      <c r="C418" s="14"/>
      <c r="D418" s="16"/>
      <c r="E418" s="16"/>
      <c r="F418" s="14"/>
      <c r="G418" s="14"/>
      <c r="H418" s="14"/>
      <c r="I418" s="15"/>
      <c r="J418" s="77"/>
      <c r="K418" s="92"/>
    </row>
    <row r="419" spans="1:11" ht="12.75" x14ac:dyDescent="0.2">
      <c r="A419" s="14"/>
      <c r="B419" s="14"/>
      <c r="C419" s="14"/>
      <c r="D419" s="16"/>
      <c r="E419" s="16"/>
      <c r="F419" s="14"/>
      <c r="G419" s="14"/>
      <c r="H419" s="14"/>
      <c r="I419" s="15"/>
      <c r="J419" s="77"/>
      <c r="K419" s="92"/>
    </row>
    <row r="420" spans="1:11" ht="12.75" x14ac:dyDescent="0.2">
      <c r="A420" s="14"/>
      <c r="B420" s="14"/>
      <c r="C420" s="14"/>
      <c r="D420" s="16"/>
      <c r="E420" s="16"/>
      <c r="F420" s="14"/>
      <c r="G420" s="14"/>
      <c r="H420" s="14"/>
      <c r="I420" s="15"/>
      <c r="J420" s="77"/>
      <c r="K420" s="92"/>
    </row>
    <row r="421" spans="1:11" ht="12.75" x14ac:dyDescent="0.2">
      <c r="A421" s="14"/>
      <c r="B421" s="14"/>
      <c r="C421" s="14"/>
      <c r="D421" s="16"/>
      <c r="E421" s="16"/>
      <c r="F421" s="14"/>
      <c r="G421" s="14"/>
      <c r="H421" s="14"/>
      <c r="I421" s="15"/>
      <c r="J421" s="77"/>
      <c r="K421" s="92"/>
    </row>
    <row r="422" spans="1:11" ht="12.75" x14ac:dyDescent="0.2">
      <c r="A422" s="14"/>
      <c r="B422" s="14"/>
      <c r="C422" s="14"/>
      <c r="D422" s="16"/>
      <c r="E422" s="16"/>
      <c r="F422" s="14"/>
      <c r="G422" s="14"/>
      <c r="H422" s="14"/>
      <c r="I422" s="15"/>
      <c r="J422" s="77"/>
      <c r="K422" s="92"/>
    </row>
    <row r="423" spans="1:11" ht="12.75" x14ac:dyDescent="0.2">
      <c r="A423" s="14"/>
      <c r="B423" s="14"/>
      <c r="C423" s="14"/>
      <c r="D423" s="16"/>
      <c r="E423" s="16"/>
      <c r="F423" s="14"/>
      <c r="G423" s="14"/>
      <c r="H423" s="14"/>
      <c r="I423" s="15"/>
      <c r="J423" s="77"/>
      <c r="K423" s="92"/>
    </row>
    <row r="424" spans="1:11" ht="12.75" x14ac:dyDescent="0.2">
      <c r="A424" s="14"/>
      <c r="B424" s="14"/>
      <c r="C424" s="14"/>
      <c r="D424" s="16"/>
      <c r="E424" s="16"/>
      <c r="F424" s="14"/>
      <c r="G424" s="14"/>
      <c r="H424" s="14"/>
      <c r="I424" s="15"/>
      <c r="J424" s="77"/>
      <c r="K424" s="92"/>
    </row>
    <row r="425" spans="1:11" ht="12.75" x14ac:dyDescent="0.2">
      <c r="A425" s="14"/>
      <c r="B425" s="14"/>
      <c r="C425" s="14"/>
      <c r="D425" s="16"/>
      <c r="E425" s="16"/>
      <c r="F425" s="14"/>
      <c r="G425" s="14"/>
      <c r="H425" s="14"/>
      <c r="I425" s="15"/>
      <c r="J425" s="77"/>
      <c r="K425" s="92"/>
    </row>
    <row r="426" spans="1:11" ht="12.75" x14ac:dyDescent="0.2">
      <c r="A426" s="14"/>
      <c r="B426" s="14"/>
      <c r="C426" s="14"/>
      <c r="D426" s="16"/>
      <c r="E426" s="16"/>
      <c r="F426" s="14"/>
      <c r="G426" s="14"/>
      <c r="H426" s="14"/>
      <c r="I426" s="15"/>
      <c r="J426" s="77"/>
      <c r="K426" s="92"/>
    </row>
    <row r="427" spans="1:11" ht="12.75" x14ac:dyDescent="0.2">
      <c r="A427" s="14"/>
      <c r="B427" s="14"/>
      <c r="C427" s="14"/>
      <c r="D427" s="16"/>
      <c r="E427" s="16"/>
      <c r="F427" s="14"/>
      <c r="G427" s="14"/>
      <c r="H427" s="14"/>
      <c r="I427" s="15"/>
      <c r="J427" s="77"/>
      <c r="K427" s="92"/>
    </row>
    <row r="428" spans="1:11" ht="12.75" x14ac:dyDescent="0.2">
      <c r="A428" s="14"/>
      <c r="B428" s="14"/>
      <c r="C428" s="14"/>
      <c r="D428" s="16"/>
      <c r="E428" s="16"/>
      <c r="F428" s="14"/>
      <c r="G428" s="14"/>
      <c r="H428" s="14"/>
      <c r="I428" s="15"/>
      <c r="J428" s="77"/>
      <c r="K428" s="92"/>
    </row>
    <row r="429" spans="1:11" ht="12.75" x14ac:dyDescent="0.2">
      <c r="A429" s="14"/>
      <c r="B429" s="14"/>
      <c r="C429" s="14"/>
      <c r="D429" s="16"/>
      <c r="E429" s="16"/>
      <c r="F429" s="14"/>
      <c r="G429" s="14"/>
      <c r="H429" s="14"/>
      <c r="I429" s="15"/>
      <c r="J429" s="77"/>
      <c r="K429" s="92"/>
    </row>
    <row r="430" spans="1:11" ht="12.75" x14ac:dyDescent="0.2">
      <c r="A430" s="14"/>
      <c r="B430" s="14"/>
      <c r="C430" s="14"/>
      <c r="D430" s="16"/>
      <c r="E430" s="16"/>
      <c r="F430" s="14"/>
      <c r="G430" s="14"/>
      <c r="H430" s="14"/>
      <c r="I430" s="15"/>
      <c r="J430" s="77"/>
      <c r="K430" s="92"/>
    </row>
    <row r="431" spans="1:11" ht="12.75" x14ac:dyDescent="0.2">
      <c r="A431" s="14"/>
      <c r="B431" s="14"/>
      <c r="C431" s="14"/>
      <c r="D431" s="16"/>
      <c r="E431" s="16"/>
      <c r="F431" s="14"/>
      <c r="G431" s="14"/>
      <c r="H431" s="14"/>
      <c r="I431" s="15"/>
      <c r="J431" s="77"/>
      <c r="K431" s="92"/>
    </row>
    <row r="432" spans="1:11" ht="12.75" x14ac:dyDescent="0.2">
      <c r="A432" s="14"/>
      <c r="B432" s="14"/>
      <c r="C432" s="14"/>
      <c r="D432" s="16"/>
      <c r="E432" s="16"/>
      <c r="F432" s="14"/>
      <c r="G432" s="14"/>
      <c r="H432" s="14"/>
      <c r="I432" s="15"/>
      <c r="J432" s="77"/>
      <c r="K432" s="92"/>
    </row>
    <row r="433" spans="1:11" ht="12.75" x14ac:dyDescent="0.2">
      <c r="A433" s="14"/>
      <c r="B433" s="14"/>
      <c r="C433" s="14"/>
      <c r="D433" s="16"/>
      <c r="E433" s="16"/>
      <c r="F433" s="14"/>
      <c r="G433" s="14"/>
      <c r="H433" s="14"/>
      <c r="I433" s="15"/>
      <c r="J433" s="77"/>
      <c r="K433" s="92"/>
    </row>
    <row r="434" spans="1:11" ht="12.75" x14ac:dyDescent="0.2">
      <c r="A434" s="14"/>
      <c r="B434" s="14"/>
      <c r="C434" s="14"/>
      <c r="D434" s="16"/>
      <c r="E434" s="16"/>
      <c r="F434" s="14"/>
      <c r="G434" s="14"/>
      <c r="H434" s="14"/>
      <c r="I434" s="15"/>
      <c r="J434" s="77"/>
      <c r="K434" s="92"/>
    </row>
    <row r="435" spans="1:11" ht="12.75" x14ac:dyDescent="0.2">
      <c r="A435" s="14"/>
      <c r="B435" s="14"/>
      <c r="C435" s="14"/>
      <c r="D435" s="16"/>
      <c r="E435" s="16"/>
      <c r="F435" s="14"/>
      <c r="G435" s="14"/>
      <c r="H435" s="14"/>
      <c r="I435" s="15"/>
      <c r="J435" s="77"/>
      <c r="K435" s="92"/>
    </row>
    <row r="436" spans="1:11" ht="12.75" x14ac:dyDescent="0.2">
      <c r="A436" s="14"/>
      <c r="B436" s="14"/>
      <c r="C436" s="14"/>
      <c r="D436" s="16"/>
      <c r="E436" s="16"/>
      <c r="F436" s="14"/>
      <c r="G436" s="14"/>
      <c r="H436" s="14"/>
      <c r="I436" s="15"/>
      <c r="J436" s="77"/>
      <c r="K436" s="92"/>
    </row>
    <row r="437" spans="1:11" ht="12.75" x14ac:dyDescent="0.2">
      <c r="A437" s="14"/>
      <c r="B437" s="14"/>
      <c r="C437" s="14"/>
      <c r="D437" s="16"/>
      <c r="E437" s="16"/>
      <c r="F437" s="14"/>
      <c r="G437" s="14"/>
      <c r="H437" s="14"/>
      <c r="I437" s="15"/>
      <c r="J437" s="77"/>
      <c r="K437" s="92"/>
    </row>
    <row r="438" spans="1:11" ht="12.75" x14ac:dyDescent="0.2">
      <c r="A438" s="14"/>
      <c r="B438" s="14"/>
      <c r="C438" s="14"/>
      <c r="D438" s="16"/>
      <c r="E438" s="16"/>
      <c r="F438" s="14"/>
      <c r="G438" s="14"/>
      <c r="H438" s="14"/>
      <c r="I438" s="15"/>
      <c r="J438" s="77"/>
      <c r="K438" s="92"/>
    </row>
    <row r="439" spans="1:11" ht="12.75" x14ac:dyDescent="0.2">
      <c r="A439" s="14"/>
      <c r="B439" s="14"/>
      <c r="C439" s="14"/>
      <c r="D439" s="16"/>
      <c r="E439" s="16"/>
      <c r="F439" s="14"/>
      <c r="G439" s="14"/>
      <c r="H439" s="14"/>
      <c r="I439" s="15"/>
      <c r="J439" s="77"/>
      <c r="K439" s="92"/>
    </row>
    <row r="440" spans="1:11" ht="12.75" x14ac:dyDescent="0.2">
      <c r="A440" s="14"/>
      <c r="B440" s="14"/>
      <c r="C440" s="14"/>
      <c r="D440" s="16"/>
      <c r="E440" s="16"/>
      <c r="F440" s="14"/>
      <c r="G440" s="14"/>
      <c r="H440" s="14"/>
      <c r="I440" s="15"/>
      <c r="J440" s="77"/>
      <c r="K440" s="92"/>
    </row>
    <row r="441" spans="1:11" ht="12.75" x14ac:dyDescent="0.2">
      <c r="A441" s="14"/>
      <c r="B441" s="14"/>
      <c r="C441" s="14"/>
      <c r="D441" s="16"/>
      <c r="E441" s="16"/>
      <c r="F441" s="14"/>
      <c r="G441" s="14"/>
      <c r="H441" s="14"/>
      <c r="I441" s="15"/>
      <c r="J441" s="77"/>
      <c r="K441" s="92"/>
    </row>
    <row r="442" spans="1:11" ht="12.75" x14ac:dyDescent="0.2">
      <c r="A442" s="14"/>
      <c r="B442" s="14"/>
      <c r="C442" s="14"/>
      <c r="D442" s="16"/>
      <c r="E442" s="16"/>
      <c r="F442" s="14"/>
      <c r="G442" s="14"/>
      <c r="H442" s="14"/>
      <c r="I442" s="15"/>
      <c r="J442" s="77"/>
      <c r="K442" s="92"/>
    </row>
    <row r="443" spans="1:11" ht="12.75" x14ac:dyDescent="0.2">
      <c r="A443" s="14"/>
      <c r="B443" s="14"/>
      <c r="C443" s="14"/>
      <c r="D443" s="16"/>
      <c r="E443" s="16"/>
      <c r="F443" s="14"/>
      <c r="G443" s="14"/>
      <c r="H443" s="14"/>
      <c r="I443" s="15"/>
      <c r="J443" s="77"/>
      <c r="K443" s="92"/>
    </row>
    <row r="444" spans="1:11" ht="12.75" x14ac:dyDescent="0.2">
      <c r="A444" s="14"/>
      <c r="B444" s="14"/>
      <c r="C444" s="14"/>
      <c r="D444" s="16"/>
      <c r="E444" s="16"/>
      <c r="F444" s="14"/>
      <c r="G444" s="14"/>
      <c r="H444" s="14"/>
      <c r="I444" s="15"/>
      <c r="J444" s="77"/>
      <c r="K444" s="92"/>
    </row>
    <row r="445" spans="1:11" ht="12.75" x14ac:dyDescent="0.2">
      <c r="A445" s="14"/>
      <c r="B445" s="14"/>
      <c r="C445" s="14"/>
      <c r="D445" s="16"/>
      <c r="E445" s="16"/>
      <c r="F445" s="14"/>
      <c r="G445" s="14"/>
      <c r="H445" s="14"/>
      <c r="I445" s="15"/>
      <c r="J445" s="77"/>
      <c r="K445" s="92"/>
    </row>
    <row r="446" spans="1:11" ht="12.75" x14ac:dyDescent="0.2">
      <c r="A446" s="14"/>
      <c r="B446" s="14"/>
      <c r="C446" s="14"/>
      <c r="D446" s="16"/>
      <c r="E446" s="16"/>
      <c r="F446" s="14"/>
      <c r="G446" s="14"/>
      <c r="H446" s="14"/>
      <c r="I446" s="15"/>
      <c r="J446" s="77"/>
      <c r="K446" s="92"/>
    </row>
    <row r="447" spans="1:11" ht="12.75" x14ac:dyDescent="0.2">
      <c r="A447" s="14"/>
      <c r="B447" s="14"/>
      <c r="C447" s="14"/>
      <c r="D447" s="16"/>
      <c r="E447" s="16"/>
      <c r="F447" s="14"/>
      <c r="G447" s="14"/>
      <c r="H447" s="14"/>
      <c r="I447" s="15"/>
      <c r="J447" s="77"/>
      <c r="K447" s="92"/>
    </row>
    <row r="448" spans="1:11" ht="12.75" x14ac:dyDescent="0.2">
      <c r="A448" s="14"/>
      <c r="B448" s="14"/>
      <c r="C448" s="14"/>
      <c r="D448" s="16"/>
      <c r="E448" s="16"/>
      <c r="F448" s="14"/>
      <c r="G448" s="14"/>
      <c r="H448" s="14"/>
      <c r="I448" s="15"/>
      <c r="J448" s="77"/>
      <c r="K448" s="92"/>
    </row>
    <row r="449" spans="1:11" ht="12.75" x14ac:dyDescent="0.2">
      <c r="A449" s="14"/>
      <c r="B449" s="14"/>
      <c r="C449" s="14"/>
      <c r="D449" s="16"/>
      <c r="E449" s="16"/>
      <c r="F449" s="14"/>
      <c r="G449" s="14"/>
      <c r="H449" s="14"/>
      <c r="I449" s="15"/>
      <c r="J449" s="77"/>
      <c r="K449" s="92"/>
    </row>
    <row r="450" spans="1:11" ht="12.75" x14ac:dyDescent="0.2">
      <c r="A450" s="14"/>
      <c r="B450" s="14"/>
      <c r="C450" s="14"/>
      <c r="D450" s="16"/>
      <c r="E450" s="16"/>
      <c r="F450" s="14"/>
      <c r="G450" s="14"/>
      <c r="H450" s="14"/>
      <c r="I450" s="15"/>
      <c r="J450" s="77"/>
      <c r="K450" s="92"/>
    </row>
    <row r="451" spans="1:11" ht="12.75" x14ac:dyDescent="0.2">
      <c r="A451" s="14"/>
      <c r="B451" s="14"/>
      <c r="C451" s="14"/>
      <c r="D451" s="16"/>
      <c r="E451" s="16"/>
      <c r="F451" s="14"/>
      <c r="G451" s="14"/>
      <c r="H451" s="14"/>
      <c r="I451" s="15"/>
      <c r="J451" s="77"/>
      <c r="K451" s="92"/>
    </row>
    <row r="452" spans="1:11" ht="12.75" x14ac:dyDescent="0.2">
      <c r="A452" s="14"/>
      <c r="B452" s="14"/>
      <c r="C452" s="14"/>
      <c r="D452" s="16"/>
      <c r="E452" s="16"/>
      <c r="F452" s="14"/>
      <c r="G452" s="14"/>
      <c r="H452" s="14"/>
      <c r="I452" s="15"/>
      <c r="J452" s="77"/>
      <c r="K452" s="92"/>
    </row>
    <row r="453" spans="1:11" ht="12.75" x14ac:dyDescent="0.2">
      <c r="A453" s="14"/>
      <c r="B453" s="14"/>
      <c r="C453" s="14"/>
      <c r="D453" s="16"/>
      <c r="E453" s="16"/>
      <c r="F453" s="14"/>
      <c r="G453" s="14"/>
      <c r="H453" s="14"/>
      <c r="I453" s="15"/>
      <c r="J453" s="77"/>
      <c r="K453" s="92"/>
    </row>
    <row r="454" spans="1:11" ht="12.75" x14ac:dyDescent="0.2">
      <c r="A454" s="14"/>
      <c r="B454" s="14"/>
      <c r="C454" s="14"/>
      <c r="D454" s="16"/>
      <c r="E454" s="16"/>
      <c r="F454" s="14"/>
      <c r="G454" s="14"/>
      <c r="H454" s="14"/>
      <c r="I454" s="15"/>
      <c r="J454" s="77"/>
      <c r="K454" s="92"/>
    </row>
    <row r="455" spans="1:11" ht="12.75" x14ac:dyDescent="0.2">
      <c r="A455" s="14"/>
      <c r="B455" s="14"/>
      <c r="C455" s="14"/>
      <c r="D455" s="16"/>
      <c r="E455" s="16"/>
      <c r="F455" s="14"/>
      <c r="G455" s="14"/>
      <c r="H455" s="14"/>
      <c r="I455" s="15"/>
      <c r="J455" s="77"/>
      <c r="K455" s="92"/>
    </row>
    <row r="456" spans="1:11" ht="12.75" x14ac:dyDescent="0.2">
      <c r="A456" s="14"/>
      <c r="B456" s="14"/>
      <c r="C456" s="14"/>
      <c r="D456" s="16"/>
      <c r="E456" s="16"/>
      <c r="F456" s="14"/>
      <c r="G456" s="14"/>
      <c r="H456" s="14"/>
      <c r="I456" s="15"/>
      <c r="J456" s="77"/>
      <c r="K456" s="92"/>
    </row>
    <row r="457" spans="1:11" ht="12.75" x14ac:dyDescent="0.2">
      <c r="A457" s="14"/>
      <c r="B457" s="14"/>
      <c r="C457" s="14"/>
      <c r="D457" s="16"/>
      <c r="E457" s="16"/>
      <c r="F457" s="14"/>
      <c r="G457" s="14"/>
      <c r="H457" s="14"/>
      <c r="I457" s="15"/>
      <c r="J457" s="77"/>
      <c r="K457" s="92"/>
    </row>
    <row r="458" spans="1:11" ht="12.75" x14ac:dyDescent="0.2">
      <c r="A458" s="14"/>
      <c r="B458" s="14"/>
      <c r="C458" s="14"/>
      <c r="D458" s="16"/>
      <c r="E458" s="16"/>
      <c r="F458" s="14"/>
      <c r="G458" s="14"/>
      <c r="H458" s="14"/>
      <c r="I458" s="15"/>
      <c r="J458" s="77"/>
      <c r="K458" s="92"/>
    </row>
    <row r="459" spans="1:11" ht="12.75" x14ac:dyDescent="0.2">
      <c r="A459" s="14"/>
      <c r="B459" s="14"/>
      <c r="C459" s="14"/>
      <c r="D459" s="16"/>
      <c r="E459" s="16"/>
      <c r="F459" s="14"/>
      <c r="G459" s="14"/>
      <c r="H459" s="14"/>
      <c r="I459" s="15"/>
      <c r="J459" s="77"/>
      <c r="K459" s="92"/>
    </row>
    <row r="460" spans="1:11" ht="12.75" x14ac:dyDescent="0.2">
      <c r="A460" s="14"/>
      <c r="B460" s="14"/>
      <c r="C460" s="14"/>
      <c r="D460" s="16"/>
      <c r="E460" s="16"/>
      <c r="F460" s="14"/>
      <c r="G460" s="14"/>
      <c r="H460" s="14"/>
      <c r="I460" s="15"/>
      <c r="J460" s="77"/>
      <c r="K460" s="92"/>
    </row>
    <row r="461" spans="1:11" ht="12.75" x14ac:dyDescent="0.2">
      <c r="A461" s="14"/>
      <c r="B461" s="14"/>
      <c r="C461" s="14"/>
      <c r="D461" s="16"/>
      <c r="E461" s="16"/>
      <c r="F461" s="14"/>
      <c r="G461" s="14"/>
      <c r="H461" s="14"/>
      <c r="I461" s="15"/>
      <c r="J461" s="77"/>
      <c r="K461" s="92"/>
    </row>
    <row r="462" spans="1:11" ht="12.75" x14ac:dyDescent="0.2">
      <c r="A462" s="14"/>
      <c r="B462" s="14"/>
      <c r="C462" s="14"/>
      <c r="D462" s="16"/>
      <c r="E462" s="16"/>
      <c r="F462" s="14"/>
      <c r="G462" s="14"/>
      <c r="H462" s="14"/>
      <c r="I462" s="15"/>
      <c r="J462" s="77"/>
      <c r="K462" s="92"/>
    </row>
    <row r="463" spans="1:11" ht="12.75" x14ac:dyDescent="0.2">
      <c r="A463" s="14"/>
      <c r="B463" s="14"/>
      <c r="C463" s="14"/>
      <c r="D463" s="16"/>
      <c r="E463" s="16"/>
      <c r="F463" s="14"/>
      <c r="G463" s="14"/>
      <c r="H463" s="14"/>
      <c r="I463" s="15"/>
      <c r="J463" s="77"/>
      <c r="K463" s="92"/>
    </row>
    <row r="464" spans="1:11" ht="12.75" x14ac:dyDescent="0.2">
      <c r="A464" s="14"/>
      <c r="B464" s="14"/>
      <c r="C464" s="14"/>
      <c r="D464" s="16"/>
      <c r="E464" s="16"/>
      <c r="F464" s="14"/>
      <c r="G464" s="14"/>
      <c r="H464" s="14"/>
      <c r="I464" s="15"/>
      <c r="J464" s="77"/>
      <c r="K464" s="92"/>
    </row>
    <row r="465" spans="1:11" ht="12.75" x14ac:dyDescent="0.2">
      <c r="A465" s="14"/>
      <c r="B465" s="14"/>
      <c r="C465" s="14"/>
      <c r="D465" s="16"/>
      <c r="E465" s="16"/>
      <c r="F465" s="14"/>
      <c r="G465" s="14"/>
      <c r="H465" s="14"/>
      <c r="I465" s="15"/>
      <c r="J465" s="77"/>
      <c r="K465" s="92"/>
    </row>
    <row r="466" spans="1:11" ht="12.75" x14ac:dyDescent="0.2">
      <c r="A466" s="14"/>
      <c r="B466" s="14"/>
      <c r="C466" s="14"/>
      <c r="D466" s="16"/>
      <c r="E466" s="16"/>
      <c r="F466" s="14"/>
      <c r="G466" s="14"/>
      <c r="H466" s="14"/>
      <c r="I466" s="15"/>
      <c r="J466" s="77"/>
      <c r="K466" s="92"/>
    </row>
    <row r="467" spans="1:11" ht="12.75" x14ac:dyDescent="0.2">
      <c r="A467" s="14"/>
      <c r="B467" s="14"/>
      <c r="C467" s="14"/>
      <c r="D467" s="16"/>
      <c r="E467" s="16"/>
      <c r="F467" s="14"/>
      <c r="G467" s="14"/>
      <c r="H467" s="14"/>
      <c r="I467" s="15"/>
      <c r="J467" s="77"/>
      <c r="K467" s="92"/>
    </row>
    <row r="468" spans="1:11" ht="12.75" x14ac:dyDescent="0.2">
      <c r="A468" s="14"/>
      <c r="B468" s="14"/>
      <c r="C468" s="14"/>
      <c r="D468" s="16"/>
      <c r="E468" s="16"/>
      <c r="F468" s="14"/>
      <c r="G468" s="14"/>
      <c r="H468" s="14"/>
      <c r="I468" s="15"/>
      <c r="J468" s="77"/>
      <c r="K468" s="92"/>
    </row>
    <row r="469" spans="1:11" ht="12.75" x14ac:dyDescent="0.2">
      <c r="A469" s="14"/>
      <c r="B469" s="14"/>
      <c r="C469" s="14"/>
      <c r="D469" s="16"/>
      <c r="E469" s="16"/>
      <c r="F469" s="14"/>
      <c r="G469" s="14"/>
      <c r="H469" s="14"/>
      <c r="I469" s="15"/>
      <c r="J469" s="77"/>
      <c r="K469" s="92"/>
    </row>
    <row r="470" spans="1:11" ht="12.75" x14ac:dyDescent="0.2">
      <c r="A470" s="14"/>
      <c r="B470" s="14"/>
      <c r="C470" s="14"/>
      <c r="D470" s="16"/>
      <c r="E470" s="16"/>
      <c r="F470" s="14"/>
      <c r="G470" s="14"/>
      <c r="H470" s="14"/>
      <c r="I470" s="15"/>
      <c r="J470" s="77"/>
      <c r="K470" s="92"/>
    </row>
    <row r="471" spans="1:11" ht="12.75" x14ac:dyDescent="0.2">
      <c r="A471" s="14"/>
      <c r="B471" s="14"/>
      <c r="C471" s="14"/>
      <c r="D471" s="16"/>
      <c r="E471" s="16"/>
      <c r="F471" s="14"/>
      <c r="G471" s="14"/>
      <c r="H471" s="14"/>
      <c r="I471" s="15"/>
      <c r="J471" s="77"/>
      <c r="K471" s="92"/>
    </row>
    <row r="472" spans="1:11" ht="12.75" x14ac:dyDescent="0.2">
      <c r="A472" s="14"/>
      <c r="B472" s="14"/>
      <c r="C472" s="14"/>
      <c r="D472" s="16"/>
      <c r="E472" s="16"/>
      <c r="F472" s="14"/>
      <c r="G472" s="14"/>
      <c r="H472" s="14"/>
      <c r="I472" s="15"/>
      <c r="J472" s="77"/>
      <c r="K472" s="92"/>
    </row>
    <row r="473" spans="1:11" ht="12.75" x14ac:dyDescent="0.2">
      <c r="A473" s="14"/>
      <c r="B473" s="14"/>
      <c r="C473" s="14"/>
      <c r="D473" s="16"/>
      <c r="E473" s="16"/>
      <c r="F473" s="14"/>
      <c r="G473" s="14"/>
      <c r="H473" s="14"/>
      <c r="I473" s="15"/>
      <c r="J473" s="77"/>
      <c r="K473" s="92"/>
    </row>
    <row r="474" spans="1:11" ht="12.75" x14ac:dyDescent="0.2">
      <c r="A474" s="14"/>
      <c r="B474" s="14"/>
      <c r="C474" s="14"/>
      <c r="D474" s="16"/>
      <c r="E474" s="16"/>
      <c r="F474" s="14"/>
      <c r="G474" s="14"/>
      <c r="H474" s="14"/>
      <c r="I474" s="15"/>
      <c r="J474" s="77"/>
      <c r="K474" s="92"/>
    </row>
    <row r="475" spans="1:11" ht="12.75" x14ac:dyDescent="0.2">
      <c r="A475" s="14"/>
      <c r="B475" s="14"/>
      <c r="C475" s="14"/>
      <c r="D475" s="16"/>
      <c r="E475" s="16"/>
      <c r="F475" s="14"/>
      <c r="G475" s="14"/>
      <c r="H475" s="14"/>
      <c r="I475" s="15"/>
      <c r="J475" s="77"/>
      <c r="K475" s="92"/>
    </row>
    <row r="476" spans="1:11" ht="12.75" x14ac:dyDescent="0.2">
      <c r="A476" s="14"/>
      <c r="B476" s="14"/>
      <c r="C476" s="14"/>
      <c r="D476" s="16"/>
      <c r="E476" s="16"/>
      <c r="F476" s="14"/>
      <c r="G476" s="14"/>
      <c r="H476" s="14"/>
      <c r="I476" s="15"/>
      <c r="J476" s="77"/>
      <c r="K476" s="92"/>
    </row>
    <row r="477" spans="1:11" ht="12.75" x14ac:dyDescent="0.2">
      <c r="A477" s="14"/>
      <c r="B477" s="14"/>
      <c r="C477" s="14"/>
      <c r="D477" s="16"/>
      <c r="E477" s="16"/>
      <c r="F477" s="14"/>
      <c r="G477" s="14"/>
      <c r="H477" s="14"/>
      <c r="I477" s="15"/>
      <c r="J477" s="77"/>
      <c r="K477" s="92"/>
    </row>
    <row r="478" spans="1:11" ht="12.75" x14ac:dyDescent="0.2">
      <c r="A478" s="14"/>
      <c r="B478" s="14"/>
      <c r="C478" s="14"/>
      <c r="D478" s="16"/>
      <c r="E478" s="16"/>
      <c r="F478" s="14"/>
      <c r="G478" s="14"/>
      <c r="H478" s="14"/>
      <c r="I478" s="15"/>
      <c r="J478" s="77"/>
      <c r="K478" s="92"/>
    </row>
    <row r="479" spans="1:11" ht="12.75" x14ac:dyDescent="0.2">
      <c r="A479" s="14"/>
      <c r="B479" s="14"/>
      <c r="C479" s="14"/>
      <c r="D479" s="16"/>
      <c r="E479" s="16"/>
      <c r="F479" s="14"/>
      <c r="G479" s="14"/>
      <c r="H479" s="14"/>
      <c r="I479" s="15"/>
      <c r="J479" s="77"/>
      <c r="K479" s="92"/>
    </row>
    <row r="480" spans="1:11" ht="12.75" x14ac:dyDescent="0.2">
      <c r="A480" s="14"/>
      <c r="B480" s="14"/>
      <c r="C480" s="14"/>
      <c r="D480" s="16"/>
      <c r="E480" s="16"/>
      <c r="F480" s="14"/>
      <c r="G480" s="14"/>
      <c r="H480" s="14"/>
      <c r="I480" s="15"/>
      <c r="J480" s="77"/>
      <c r="K480" s="92"/>
    </row>
    <row r="481" spans="1:11" ht="12.75" x14ac:dyDescent="0.2">
      <c r="A481" s="14"/>
      <c r="B481" s="14"/>
      <c r="C481" s="14"/>
      <c r="D481" s="16"/>
      <c r="E481" s="16"/>
      <c r="F481" s="14"/>
      <c r="G481" s="14"/>
      <c r="H481" s="14"/>
      <c r="I481" s="15"/>
      <c r="J481" s="77"/>
      <c r="K481" s="92"/>
    </row>
    <row r="482" spans="1:11" ht="12.75" x14ac:dyDescent="0.2">
      <c r="A482" s="14"/>
      <c r="B482" s="14"/>
      <c r="C482" s="14"/>
      <c r="D482" s="16"/>
      <c r="E482" s="16"/>
      <c r="F482" s="14"/>
      <c r="G482" s="14"/>
      <c r="H482" s="14"/>
      <c r="I482" s="15"/>
      <c r="J482" s="77"/>
      <c r="K482" s="92"/>
    </row>
    <row r="483" spans="1:11" ht="12.75" x14ac:dyDescent="0.2">
      <c r="A483" s="14"/>
      <c r="B483" s="14"/>
      <c r="C483" s="14"/>
      <c r="D483" s="16"/>
      <c r="E483" s="16"/>
      <c r="F483" s="14"/>
      <c r="G483" s="14"/>
      <c r="H483" s="14"/>
      <c r="I483" s="15"/>
      <c r="J483" s="77"/>
      <c r="K483" s="92"/>
    </row>
    <row r="484" spans="1:11" ht="12.75" x14ac:dyDescent="0.2">
      <c r="A484" s="14"/>
      <c r="B484" s="14"/>
      <c r="C484" s="14"/>
      <c r="D484" s="16"/>
      <c r="E484" s="16"/>
      <c r="F484" s="14"/>
      <c r="G484" s="14"/>
      <c r="H484" s="14"/>
      <c r="I484" s="15"/>
      <c r="J484" s="77"/>
      <c r="K484" s="92"/>
    </row>
    <row r="485" spans="1:11" ht="12.75" x14ac:dyDescent="0.2">
      <c r="A485" s="14"/>
      <c r="B485" s="14"/>
      <c r="C485" s="14"/>
      <c r="D485" s="16"/>
      <c r="E485" s="16"/>
      <c r="F485" s="14"/>
      <c r="G485" s="14"/>
      <c r="H485" s="14"/>
      <c r="I485" s="15"/>
      <c r="J485" s="77"/>
      <c r="K485" s="92"/>
    </row>
    <row r="486" spans="1:11" ht="12.75" x14ac:dyDescent="0.2">
      <c r="A486" s="14"/>
      <c r="B486" s="14"/>
      <c r="C486" s="14"/>
      <c r="D486" s="16"/>
      <c r="E486" s="16"/>
      <c r="F486" s="14"/>
      <c r="G486" s="14"/>
      <c r="H486" s="14"/>
      <c r="I486" s="15"/>
      <c r="J486" s="77"/>
      <c r="K486" s="92"/>
    </row>
    <row r="487" spans="1:11" ht="12.75" x14ac:dyDescent="0.2">
      <c r="A487" s="14"/>
      <c r="B487" s="14"/>
      <c r="C487" s="14"/>
      <c r="D487" s="16"/>
      <c r="E487" s="16"/>
      <c r="F487" s="14"/>
      <c r="G487" s="14"/>
      <c r="H487" s="14"/>
      <c r="I487" s="15"/>
      <c r="J487" s="77"/>
      <c r="K487" s="92"/>
    </row>
    <row r="488" spans="1:11" ht="12.75" x14ac:dyDescent="0.2">
      <c r="A488" s="14"/>
      <c r="B488" s="14"/>
      <c r="C488" s="14"/>
      <c r="D488" s="16"/>
      <c r="E488" s="16"/>
      <c r="F488" s="14"/>
      <c r="G488" s="14"/>
      <c r="H488" s="14"/>
      <c r="I488" s="15"/>
      <c r="J488" s="77"/>
      <c r="K488" s="92"/>
    </row>
    <row r="489" spans="1:11" ht="12.75" x14ac:dyDescent="0.2">
      <c r="A489" s="14"/>
      <c r="B489" s="14"/>
      <c r="C489" s="14"/>
      <c r="D489" s="16"/>
      <c r="E489" s="16"/>
      <c r="F489" s="14"/>
      <c r="G489" s="14"/>
      <c r="H489" s="14"/>
      <c r="I489" s="15"/>
      <c r="J489" s="77"/>
      <c r="K489" s="92"/>
    </row>
    <row r="490" spans="1:11" ht="12.75" x14ac:dyDescent="0.2">
      <c r="A490" s="14"/>
      <c r="B490" s="14"/>
      <c r="C490" s="14"/>
      <c r="D490" s="16"/>
      <c r="E490" s="16"/>
      <c r="F490" s="14"/>
      <c r="G490" s="14"/>
      <c r="H490" s="14"/>
      <c r="I490" s="15"/>
      <c r="J490" s="77"/>
      <c r="K490" s="92"/>
    </row>
    <row r="491" spans="1:11" ht="12.75" x14ac:dyDescent="0.2">
      <c r="A491" s="14"/>
      <c r="B491" s="14"/>
      <c r="C491" s="14"/>
      <c r="D491" s="16"/>
      <c r="E491" s="16"/>
      <c r="F491" s="14"/>
      <c r="G491" s="14"/>
      <c r="H491" s="14"/>
      <c r="I491" s="15"/>
      <c r="J491" s="77"/>
      <c r="K491" s="92"/>
    </row>
    <row r="492" spans="1:11" ht="12.75" x14ac:dyDescent="0.2">
      <c r="A492" s="14"/>
      <c r="B492" s="14"/>
      <c r="C492" s="14"/>
      <c r="D492" s="16"/>
      <c r="E492" s="16"/>
      <c r="F492" s="14"/>
      <c r="G492" s="14"/>
      <c r="H492" s="14"/>
      <c r="I492" s="15"/>
      <c r="J492" s="77"/>
      <c r="K492" s="92"/>
    </row>
    <row r="493" spans="1:11" ht="12.75" x14ac:dyDescent="0.2">
      <c r="A493" s="14"/>
      <c r="B493" s="14"/>
      <c r="C493" s="14"/>
      <c r="D493" s="16"/>
      <c r="E493" s="16"/>
      <c r="F493" s="14"/>
      <c r="G493" s="14"/>
      <c r="H493" s="14"/>
      <c r="I493" s="15"/>
      <c r="J493" s="77"/>
      <c r="K493" s="92"/>
    </row>
    <row r="494" spans="1:11" ht="12.75" x14ac:dyDescent="0.2">
      <c r="A494" s="14"/>
      <c r="B494" s="14"/>
      <c r="C494" s="14"/>
      <c r="D494" s="16"/>
      <c r="E494" s="16"/>
      <c r="F494" s="14"/>
      <c r="G494" s="14"/>
      <c r="H494" s="14"/>
      <c r="I494" s="15"/>
      <c r="J494" s="77"/>
      <c r="K494" s="92"/>
    </row>
    <row r="495" spans="1:11" ht="12.75" x14ac:dyDescent="0.2">
      <c r="A495" s="14"/>
      <c r="B495" s="14"/>
      <c r="C495" s="14"/>
      <c r="D495" s="16"/>
      <c r="E495" s="16"/>
      <c r="F495" s="14"/>
      <c r="G495" s="14"/>
      <c r="H495" s="14"/>
      <c r="I495" s="15"/>
      <c r="J495" s="77"/>
      <c r="K495" s="92"/>
    </row>
    <row r="496" spans="1:11" ht="12.75" x14ac:dyDescent="0.2">
      <c r="A496" s="14"/>
      <c r="B496" s="14"/>
      <c r="C496" s="14"/>
      <c r="D496" s="16"/>
      <c r="E496" s="16"/>
      <c r="F496" s="14"/>
      <c r="G496" s="14"/>
      <c r="H496" s="14"/>
      <c r="I496" s="15"/>
      <c r="J496" s="77"/>
      <c r="K496" s="92"/>
    </row>
    <row r="497" spans="1:11" ht="12.75" x14ac:dyDescent="0.2">
      <c r="A497" s="14"/>
      <c r="B497" s="14"/>
      <c r="C497" s="14"/>
      <c r="D497" s="16"/>
      <c r="E497" s="16"/>
      <c r="F497" s="14"/>
      <c r="G497" s="14"/>
      <c r="H497" s="14"/>
      <c r="I497" s="15"/>
      <c r="J497" s="77"/>
      <c r="K497" s="92"/>
    </row>
    <row r="498" spans="1:11" ht="12.75" x14ac:dyDescent="0.2">
      <c r="A498" s="14"/>
      <c r="B498" s="14"/>
      <c r="C498" s="14"/>
      <c r="D498" s="16"/>
      <c r="E498" s="16"/>
      <c r="F498" s="14"/>
      <c r="G498" s="14"/>
      <c r="H498" s="14"/>
      <c r="I498" s="15"/>
      <c r="J498" s="77"/>
      <c r="K498" s="92"/>
    </row>
    <row r="499" spans="1:11" ht="12.75" x14ac:dyDescent="0.2">
      <c r="A499" s="14"/>
      <c r="B499" s="14"/>
      <c r="C499" s="14"/>
      <c r="D499" s="16"/>
      <c r="E499" s="16"/>
      <c r="F499" s="14"/>
      <c r="G499" s="14"/>
      <c r="H499" s="14"/>
      <c r="I499" s="15"/>
      <c r="J499" s="77"/>
      <c r="K499" s="92"/>
    </row>
    <row r="500" spans="1:11" ht="12.75" x14ac:dyDescent="0.2">
      <c r="A500" s="14"/>
      <c r="B500" s="14"/>
      <c r="C500" s="14"/>
      <c r="D500" s="16"/>
      <c r="E500" s="16"/>
      <c r="F500" s="14"/>
      <c r="G500" s="14"/>
      <c r="H500" s="14"/>
      <c r="I500" s="15"/>
      <c r="J500" s="77"/>
      <c r="K500" s="92"/>
    </row>
    <row r="501" spans="1:11" ht="12.75" x14ac:dyDescent="0.2">
      <c r="A501" s="14"/>
      <c r="B501" s="14"/>
      <c r="C501" s="14"/>
      <c r="D501" s="16"/>
      <c r="E501" s="16"/>
      <c r="F501" s="14"/>
      <c r="G501" s="14"/>
      <c r="H501" s="14"/>
      <c r="I501" s="15"/>
      <c r="J501" s="77"/>
      <c r="K501" s="92"/>
    </row>
    <row r="502" spans="1:11" ht="12.75" x14ac:dyDescent="0.2">
      <c r="A502" s="14"/>
      <c r="B502" s="14"/>
      <c r="C502" s="14"/>
      <c r="D502" s="16"/>
      <c r="E502" s="16"/>
      <c r="F502" s="14"/>
      <c r="G502" s="14"/>
      <c r="H502" s="14"/>
      <c r="I502" s="15"/>
      <c r="J502" s="77"/>
      <c r="K502" s="92"/>
    </row>
    <row r="503" spans="1:11" ht="12.75" x14ac:dyDescent="0.2">
      <c r="A503" s="14"/>
      <c r="B503" s="14"/>
      <c r="C503" s="14"/>
      <c r="D503" s="16"/>
      <c r="E503" s="16"/>
      <c r="F503" s="14"/>
      <c r="G503" s="14"/>
      <c r="H503" s="14"/>
      <c r="I503" s="15"/>
      <c r="J503" s="77"/>
      <c r="K503" s="92"/>
    </row>
    <row r="504" spans="1:11" ht="12.75" x14ac:dyDescent="0.2">
      <c r="A504" s="14"/>
      <c r="B504" s="14"/>
      <c r="C504" s="14"/>
      <c r="D504" s="16"/>
      <c r="E504" s="16"/>
      <c r="F504" s="14"/>
      <c r="G504" s="14"/>
      <c r="H504" s="14"/>
      <c r="I504" s="15"/>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c r="J507" s="77"/>
      <c r="K507" s="92"/>
    </row>
    <row r="508" spans="1:11" ht="12.75" x14ac:dyDescent="0.2">
      <c r="A508" s="14"/>
      <c r="B508" s="14"/>
      <c r="C508" s="14"/>
      <c r="D508" s="16"/>
      <c r="E508" s="16"/>
      <c r="F508" s="14"/>
      <c r="G508" s="14"/>
      <c r="H508" s="14"/>
      <c r="I508" s="15"/>
      <c r="J508" s="77"/>
      <c r="K508" s="92"/>
    </row>
    <row r="509" spans="1:11" ht="12.75" x14ac:dyDescent="0.2">
      <c r="A509" s="14"/>
      <c r="B509" s="14"/>
      <c r="C509" s="14"/>
      <c r="D509" s="16"/>
      <c r="E509" s="16"/>
      <c r="F509" s="14"/>
      <c r="G509" s="14"/>
      <c r="H509" s="14"/>
      <c r="I509" s="15"/>
      <c r="J509" s="77"/>
      <c r="K509" s="92"/>
    </row>
    <row r="510" spans="1:11" ht="12.75" x14ac:dyDescent="0.2">
      <c r="A510" s="14"/>
      <c r="B510" s="14"/>
      <c r="C510" s="14"/>
      <c r="D510" s="16"/>
      <c r="E510" s="16"/>
      <c r="F510" s="14"/>
      <c r="G510" s="14"/>
      <c r="H510" s="14"/>
      <c r="I510" s="15"/>
      <c r="J510" s="77"/>
      <c r="K510" s="92"/>
    </row>
    <row r="511" spans="1:11" ht="12.75" x14ac:dyDescent="0.2">
      <c r="A511" s="14"/>
      <c r="B511" s="14"/>
      <c r="C511" s="14"/>
      <c r="D511" s="16"/>
      <c r="E511" s="16"/>
      <c r="F511" s="14"/>
      <c r="G511" s="14"/>
      <c r="H511" s="14"/>
      <c r="I511" s="15"/>
      <c r="J511" s="77"/>
      <c r="K511" s="92"/>
    </row>
    <row r="512" spans="1:11" ht="12.75" x14ac:dyDescent="0.2">
      <c r="A512" s="14"/>
      <c r="B512" s="14"/>
      <c r="C512" s="14"/>
      <c r="D512" s="16"/>
      <c r="E512" s="16"/>
      <c r="F512" s="14"/>
      <c r="G512" s="14"/>
      <c r="H512" s="14"/>
      <c r="I512" s="15"/>
      <c r="J512" s="77"/>
      <c r="K512" s="92"/>
    </row>
    <row r="513" spans="1:11" ht="12.75" x14ac:dyDescent="0.2">
      <c r="A513" s="14"/>
      <c r="B513" s="14"/>
      <c r="C513" s="14"/>
      <c r="D513" s="16"/>
      <c r="E513" s="16"/>
      <c r="F513" s="14"/>
      <c r="G513" s="14"/>
      <c r="H513" s="14"/>
      <c r="I513" s="15"/>
      <c r="J513" s="77"/>
      <c r="K513" s="92"/>
    </row>
    <row r="514" spans="1:11" ht="12.75" x14ac:dyDescent="0.2">
      <c r="A514" s="14"/>
      <c r="B514" s="14"/>
      <c r="C514" s="14"/>
      <c r="D514" s="16"/>
      <c r="E514" s="16"/>
      <c r="F514" s="14"/>
      <c r="G514" s="14"/>
      <c r="H514" s="14"/>
      <c r="I514" s="15"/>
      <c r="J514" s="77"/>
      <c r="K514" s="92"/>
    </row>
    <row r="515" spans="1:11" ht="12.75" x14ac:dyDescent="0.2">
      <c r="A515" s="14"/>
      <c r="B515" s="14"/>
      <c r="C515" s="14"/>
      <c r="D515" s="16"/>
      <c r="E515" s="16"/>
      <c r="F515" s="14"/>
      <c r="G515" s="14"/>
      <c r="H515" s="14"/>
      <c r="I515" s="15"/>
      <c r="J515" s="77"/>
      <c r="K515" s="92"/>
    </row>
    <row r="516" spans="1:11" ht="12.75" x14ac:dyDescent="0.2">
      <c r="A516" s="14"/>
      <c r="B516" s="14"/>
      <c r="C516" s="14"/>
      <c r="D516" s="16"/>
      <c r="E516" s="16"/>
      <c r="F516" s="14"/>
      <c r="G516" s="14"/>
      <c r="H516" s="14"/>
      <c r="I516" s="15"/>
      <c r="J516" s="77"/>
      <c r="K516" s="92"/>
    </row>
    <row r="517" spans="1:11" ht="12.75" x14ac:dyDescent="0.2">
      <c r="A517" s="14"/>
      <c r="B517" s="14"/>
      <c r="C517" s="14"/>
      <c r="D517" s="16"/>
      <c r="E517" s="16"/>
      <c r="F517" s="14"/>
      <c r="G517" s="14"/>
      <c r="H517" s="14"/>
      <c r="I517" s="15"/>
      <c r="J517" s="77"/>
      <c r="K517" s="92"/>
    </row>
    <row r="518" spans="1:11" ht="12.75" x14ac:dyDescent="0.2">
      <c r="A518" s="14"/>
      <c r="B518" s="14"/>
      <c r="C518" s="14"/>
      <c r="D518" s="16"/>
      <c r="E518" s="16"/>
      <c r="F518" s="14"/>
      <c r="G518" s="14"/>
      <c r="H518" s="14"/>
      <c r="I518" s="15"/>
      <c r="J518" s="77"/>
      <c r="K518" s="92"/>
    </row>
    <row r="519" spans="1:11" ht="12.75" x14ac:dyDescent="0.2">
      <c r="A519" s="14"/>
      <c r="B519" s="14"/>
      <c r="C519" s="14"/>
      <c r="D519" s="16"/>
      <c r="E519" s="16"/>
      <c r="F519" s="14"/>
      <c r="G519" s="14"/>
      <c r="H519" s="14"/>
      <c r="I519" s="15"/>
      <c r="J519" s="77"/>
      <c r="K519" s="92"/>
    </row>
    <row r="520" spans="1:11" ht="12.75" x14ac:dyDescent="0.2">
      <c r="A520" s="14"/>
      <c r="B520" s="14"/>
      <c r="C520" s="14"/>
      <c r="D520" s="16"/>
      <c r="E520" s="16"/>
      <c r="F520" s="14"/>
      <c r="G520" s="14"/>
      <c r="H520" s="14"/>
      <c r="I520" s="15"/>
      <c r="J520" s="77"/>
      <c r="K520" s="92"/>
    </row>
    <row r="521" spans="1:11" ht="12.75" x14ac:dyDescent="0.2">
      <c r="A521" s="14"/>
      <c r="B521" s="14"/>
      <c r="C521" s="14"/>
      <c r="D521" s="16"/>
      <c r="E521" s="16"/>
      <c r="F521" s="14"/>
      <c r="G521" s="14"/>
      <c r="H521" s="14"/>
      <c r="I521" s="15"/>
      <c r="J521" s="77"/>
      <c r="K521" s="92"/>
    </row>
    <row r="522" spans="1:11" ht="12.75" x14ac:dyDescent="0.2">
      <c r="A522" s="14"/>
      <c r="B522" s="14"/>
      <c r="C522" s="14"/>
      <c r="D522" s="16"/>
      <c r="E522" s="16"/>
      <c r="F522" s="14"/>
      <c r="G522" s="14"/>
      <c r="H522" s="14"/>
      <c r="I522" s="15"/>
      <c r="J522" s="77"/>
      <c r="K522" s="92"/>
    </row>
    <row r="523" spans="1:11" ht="12.75" x14ac:dyDescent="0.2">
      <c r="A523" s="14"/>
      <c r="B523" s="14"/>
      <c r="C523" s="14"/>
      <c r="D523" s="16"/>
      <c r="E523" s="16"/>
      <c r="F523" s="14"/>
      <c r="G523" s="14"/>
      <c r="H523" s="14"/>
      <c r="I523" s="15"/>
      <c r="J523" s="77"/>
      <c r="K523" s="92"/>
    </row>
    <row r="524" spans="1:11" ht="12.75" x14ac:dyDescent="0.2">
      <c r="A524" s="14"/>
      <c r="B524" s="14"/>
      <c r="C524" s="14"/>
      <c r="D524" s="16"/>
      <c r="E524" s="16"/>
      <c r="F524" s="14"/>
      <c r="G524" s="14"/>
      <c r="H524" s="14"/>
      <c r="I524" s="15"/>
      <c r="J524" s="77"/>
      <c r="K524" s="92"/>
    </row>
    <row r="525" spans="1:11" ht="12.75" x14ac:dyDescent="0.2">
      <c r="A525" s="14"/>
      <c r="B525" s="14"/>
      <c r="C525" s="14"/>
      <c r="D525" s="16"/>
      <c r="E525" s="16"/>
      <c r="F525" s="14"/>
      <c r="G525" s="14"/>
      <c r="H525" s="14"/>
      <c r="I525" s="15"/>
      <c r="J525" s="77"/>
      <c r="K525" s="92"/>
    </row>
    <row r="526" spans="1:11" ht="12.75" x14ac:dyDescent="0.2">
      <c r="A526" s="14"/>
      <c r="B526" s="14"/>
      <c r="C526" s="14"/>
      <c r="D526" s="16"/>
      <c r="E526" s="16"/>
      <c r="F526" s="14"/>
      <c r="G526" s="14"/>
      <c r="H526" s="14"/>
      <c r="I526" s="15"/>
      <c r="J526" s="77"/>
      <c r="K526" s="92"/>
    </row>
    <row r="527" spans="1:11" ht="12.75" x14ac:dyDescent="0.2">
      <c r="A527" s="14"/>
      <c r="B527" s="14"/>
      <c r="C527" s="14"/>
      <c r="D527" s="16"/>
      <c r="E527" s="16"/>
      <c r="F527" s="14"/>
      <c r="G527" s="14"/>
      <c r="H527" s="14"/>
      <c r="I527" s="15"/>
      <c r="J527" s="77"/>
      <c r="K527" s="92"/>
    </row>
    <row r="528" spans="1:11" ht="12.75" x14ac:dyDescent="0.2">
      <c r="A528" s="14"/>
      <c r="B528" s="14"/>
      <c r="C528" s="14"/>
      <c r="D528" s="16"/>
      <c r="E528" s="16"/>
      <c r="F528" s="14"/>
      <c r="G528" s="14"/>
      <c r="H528" s="14"/>
      <c r="I528" s="15"/>
      <c r="J528" s="77"/>
      <c r="K528" s="92"/>
    </row>
    <row r="529" spans="1:11" ht="12.75" x14ac:dyDescent="0.2">
      <c r="A529" s="14"/>
      <c r="B529" s="14"/>
      <c r="C529" s="14"/>
      <c r="D529" s="16"/>
      <c r="E529" s="16"/>
      <c r="F529" s="14"/>
      <c r="G529" s="14"/>
      <c r="H529" s="14"/>
      <c r="I529" s="15"/>
      <c r="J529" s="77"/>
      <c r="K529" s="92"/>
    </row>
    <row r="530" spans="1:11" ht="12.75" x14ac:dyDescent="0.2">
      <c r="A530" s="14"/>
      <c r="B530" s="14"/>
      <c r="C530" s="14"/>
      <c r="D530" s="16"/>
      <c r="E530" s="16"/>
      <c r="F530" s="14"/>
      <c r="G530" s="14"/>
      <c r="H530" s="14"/>
      <c r="I530" s="15"/>
      <c r="J530" s="77"/>
      <c r="K530" s="92"/>
    </row>
    <row r="531" spans="1:11" ht="12.75" x14ac:dyDescent="0.2">
      <c r="A531" s="14"/>
      <c r="B531" s="14"/>
      <c r="C531" s="14"/>
      <c r="D531" s="16"/>
      <c r="E531" s="16"/>
      <c r="F531" s="14"/>
      <c r="G531" s="14"/>
      <c r="H531" s="14"/>
      <c r="I531" s="15"/>
      <c r="J531" s="77"/>
      <c r="K531" s="92"/>
    </row>
    <row r="532" spans="1:11" ht="12.75" x14ac:dyDescent="0.2">
      <c r="A532" s="14"/>
      <c r="B532" s="14"/>
      <c r="C532" s="14"/>
      <c r="D532" s="16"/>
      <c r="E532" s="16"/>
      <c r="F532" s="14"/>
      <c r="G532" s="14"/>
      <c r="H532" s="14"/>
      <c r="I532" s="15"/>
      <c r="J532" s="77"/>
      <c r="K532" s="92"/>
    </row>
    <row r="533" spans="1:11" ht="12.75" x14ac:dyDescent="0.2">
      <c r="A533" s="14"/>
      <c r="B533" s="14"/>
      <c r="C533" s="14"/>
      <c r="D533" s="16"/>
      <c r="E533" s="16"/>
      <c r="F533" s="14"/>
      <c r="G533" s="14"/>
      <c r="H533" s="14"/>
      <c r="I533" s="15"/>
      <c r="J533" s="77"/>
      <c r="K533" s="92"/>
    </row>
    <row r="534" spans="1:11" ht="12.75" x14ac:dyDescent="0.2">
      <c r="A534" s="14"/>
      <c r="B534" s="14"/>
      <c r="C534" s="14"/>
      <c r="D534" s="16"/>
      <c r="E534" s="16"/>
      <c r="F534" s="14"/>
      <c r="G534" s="14"/>
      <c r="H534" s="14"/>
      <c r="I534" s="15"/>
      <c r="J534" s="77"/>
      <c r="K534" s="92"/>
    </row>
    <row r="535" spans="1:11" ht="12.75" x14ac:dyDescent="0.2">
      <c r="A535" s="14"/>
      <c r="B535" s="14"/>
      <c r="C535" s="14"/>
      <c r="D535" s="16"/>
      <c r="E535" s="16"/>
      <c r="F535" s="14"/>
      <c r="G535" s="14"/>
      <c r="H535" s="14"/>
      <c r="I535" s="15"/>
      <c r="J535" s="77"/>
      <c r="K535" s="92"/>
    </row>
    <row r="536" spans="1:11" ht="12.75" x14ac:dyDescent="0.2">
      <c r="A536" s="14"/>
      <c r="B536" s="14"/>
      <c r="C536" s="14"/>
      <c r="D536" s="16"/>
      <c r="E536" s="16"/>
      <c r="F536" s="14"/>
      <c r="G536" s="14"/>
      <c r="H536" s="14"/>
      <c r="I536" s="15"/>
      <c r="J536" s="77"/>
      <c r="K536" s="92"/>
    </row>
    <row r="537" spans="1:11" ht="12.75" x14ac:dyDescent="0.2">
      <c r="A537" s="14"/>
      <c r="B537" s="14"/>
      <c r="C537" s="14"/>
      <c r="D537" s="16"/>
      <c r="E537" s="16"/>
      <c r="F537" s="14"/>
      <c r="G537" s="14"/>
      <c r="H537" s="14"/>
      <c r="I537" s="15"/>
      <c r="J537" s="77"/>
      <c r="K537" s="92"/>
    </row>
    <row r="538" spans="1:11" ht="12.75" x14ac:dyDescent="0.2">
      <c r="A538" s="14"/>
      <c r="B538" s="14"/>
      <c r="C538" s="14"/>
      <c r="D538" s="16"/>
      <c r="E538" s="16"/>
      <c r="F538" s="14"/>
      <c r="G538" s="14"/>
      <c r="H538" s="14"/>
      <c r="I538" s="15"/>
      <c r="J538" s="77"/>
      <c r="K538" s="92"/>
    </row>
    <row r="539" spans="1:11" ht="12.75" x14ac:dyDescent="0.2">
      <c r="A539" s="14"/>
      <c r="B539" s="14"/>
      <c r="C539" s="14"/>
      <c r="D539" s="16"/>
      <c r="E539" s="16"/>
      <c r="F539" s="14"/>
      <c r="G539" s="14"/>
      <c r="H539" s="14"/>
      <c r="I539" s="15"/>
      <c r="J539" s="77"/>
      <c r="K539" s="92"/>
    </row>
    <row r="540" spans="1:11" ht="12.75" x14ac:dyDescent="0.2">
      <c r="A540" s="14"/>
      <c r="B540" s="14"/>
      <c r="C540" s="14"/>
      <c r="D540" s="16"/>
      <c r="E540" s="16"/>
      <c r="F540" s="14"/>
      <c r="G540" s="14"/>
      <c r="H540" s="14"/>
      <c r="I540" s="15"/>
      <c r="J540" s="77"/>
      <c r="K540" s="92"/>
    </row>
    <row r="541" spans="1:11" ht="12.75" x14ac:dyDescent="0.2">
      <c r="A541" s="14"/>
      <c r="B541" s="14"/>
      <c r="C541" s="14"/>
      <c r="D541" s="16"/>
      <c r="E541" s="16"/>
      <c r="F541" s="14"/>
      <c r="G541" s="14"/>
      <c r="H541" s="14"/>
      <c r="I541" s="15"/>
      <c r="J541" s="77"/>
      <c r="K541" s="92"/>
    </row>
    <row r="542" spans="1:11" ht="12.75" x14ac:dyDescent="0.2">
      <c r="A542" s="14"/>
      <c r="B542" s="14"/>
      <c r="C542" s="14"/>
      <c r="D542" s="16"/>
      <c r="E542" s="16"/>
      <c r="F542" s="14"/>
      <c r="G542" s="14"/>
      <c r="H542" s="14"/>
      <c r="I542" s="15"/>
      <c r="J542" s="77"/>
      <c r="K542" s="92"/>
    </row>
    <row r="543" spans="1:11" ht="12.75" x14ac:dyDescent="0.2">
      <c r="A543" s="14"/>
      <c r="B543" s="14"/>
      <c r="C543" s="14"/>
      <c r="D543" s="16"/>
      <c r="E543" s="16"/>
      <c r="F543" s="14"/>
      <c r="G543" s="14"/>
      <c r="H543" s="14"/>
      <c r="I543" s="15"/>
      <c r="J543" s="77"/>
      <c r="K543" s="92"/>
    </row>
    <row r="544" spans="1:11" ht="12.75" x14ac:dyDescent="0.2">
      <c r="A544" s="14"/>
      <c r="B544" s="14"/>
      <c r="C544" s="14"/>
      <c r="D544" s="16"/>
      <c r="E544" s="16"/>
      <c r="F544" s="14"/>
      <c r="G544" s="14"/>
      <c r="H544" s="14"/>
      <c r="I544" s="15"/>
      <c r="J544" s="77"/>
      <c r="K544" s="92"/>
    </row>
    <row r="545" spans="1:11" ht="12.75" x14ac:dyDescent="0.2">
      <c r="A545" s="14"/>
      <c r="B545" s="14"/>
      <c r="C545" s="14"/>
      <c r="D545" s="16"/>
      <c r="E545" s="16"/>
      <c r="F545" s="14"/>
      <c r="G545" s="14"/>
      <c r="H545" s="14"/>
      <c r="I545" s="15"/>
      <c r="J545" s="77"/>
      <c r="K545" s="92"/>
    </row>
    <row r="546" spans="1:11" ht="12.75" x14ac:dyDescent="0.2">
      <c r="A546" s="14"/>
      <c r="B546" s="14"/>
      <c r="C546" s="14"/>
      <c r="D546" s="16"/>
      <c r="E546" s="16"/>
      <c r="F546" s="14"/>
      <c r="G546" s="14"/>
      <c r="H546" s="14"/>
      <c r="I546" s="15"/>
      <c r="J546" s="77"/>
      <c r="K546" s="92"/>
    </row>
    <row r="547" spans="1:11" ht="12.75" x14ac:dyDescent="0.2">
      <c r="A547" s="14"/>
      <c r="B547" s="14"/>
      <c r="C547" s="14"/>
      <c r="D547" s="16"/>
      <c r="E547" s="16"/>
      <c r="F547" s="14"/>
      <c r="G547" s="14"/>
      <c r="H547" s="14"/>
      <c r="I547" s="15"/>
      <c r="J547" s="77"/>
      <c r="K547" s="92"/>
    </row>
    <row r="548" spans="1:11" ht="12.75" x14ac:dyDescent="0.2">
      <c r="A548" s="14"/>
      <c r="B548" s="14"/>
      <c r="C548" s="14"/>
      <c r="D548" s="16"/>
      <c r="E548" s="16"/>
      <c r="F548" s="14"/>
      <c r="G548" s="14"/>
      <c r="H548" s="14"/>
      <c r="I548" s="15"/>
      <c r="J548" s="77"/>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1" ht="12.75" x14ac:dyDescent="0.2">
      <c r="A4481" s="14"/>
      <c r="B4481" s="14"/>
      <c r="C4481" s="14"/>
      <c r="D4481" s="16"/>
      <c r="E4481" s="16"/>
      <c r="F4481" s="14"/>
      <c r="G4481" s="14"/>
      <c r="H4481" s="14"/>
      <c r="I4481" s="15"/>
      <c r="J4481" s="77"/>
      <c r="K4481" s="92"/>
    </row>
    <row r="4482" spans="1:11" ht="12.75" x14ac:dyDescent="0.2">
      <c r="A4482" s="14"/>
      <c r="B4482" s="14"/>
      <c r="C4482" s="14"/>
      <c r="D4482" s="16"/>
      <c r="E4482" s="16"/>
      <c r="F4482" s="14"/>
      <c r="G4482" s="14"/>
      <c r="H4482" s="14"/>
      <c r="I4482" s="15"/>
      <c r="J4482" s="77"/>
      <c r="K4482" s="92"/>
    </row>
    <row r="4483" spans="1:11" ht="12.75" x14ac:dyDescent="0.2">
      <c r="A4483" s="14"/>
      <c r="B4483" s="14"/>
      <c r="C4483" s="14"/>
      <c r="D4483" s="16"/>
      <c r="E4483" s="16"/>
      <c r="F4483" s="14"/>
      <c r="G4483" s="14"/>
      <c r="H4483" s="14"/>
      <c r="I4483" s="15"/>
      <c r="J4483" s="77"/>
      <c r="K4483" s="92"/>
    </row>
    <row r="4484" spans="1:11" ht="12.75" x14ac:dyDescent="0.2">
      <c r="A4484" s="14"/>
      <c r="B4484" s="14"/>
      <c r="C4484" s="14"/>
      <c r="D4484" s="16"/>
      <c r="E4484" s="16"/>
      <c r="F4484" s="14"/>
      <c r="G4484" s="14"/>
      <c r="H4484" s="14"/>
      <c r="I4484" s="15"/>
      <c r="J4484" s="77"/>
      <c r="K4484" s="92"/>
    </row>
    <row r="4485" spans="1:11" ht="12.75" x14ac:dyDescent="0.2">
      <c r="A4485" s="14"/>
      <c r="B4485" s="14"/>
      <c r="C4485" s="14"/>
      <c r="D4485" s="16"/>
      <c r="E4485" s="16"/>
      <c r="F4485" s="14"/>
      <c r="G4485" s="14"/>
      <c r="H4485" s="14"/>
      <c r="I4485" s="15"/>
      <c r="J4485" s="77"/>
      <c r="K4485" s="92"/>
    </row>
    <row r="4486" spans="1:11" ht="12.75" x14ac:dyDescent="0.2">
      <c r="A4486" s="14"/>
      <c r="B4486" s="14"/>
      <c r="C4486" s="14"/>
      <c r="D4486" s="16"/>
      <c r="E4486" s="16"/>
      <c r="F4486" s="14"/>
      <c r="G4486" s="14"/>
      <c r="H4486" s="14"/>
      <c r="I4486" s="15"/>
      <c r="J4486" s="77"/>
      <c r="K4486" s="92"/>
    </row>
    <row r="4487" spans="1:11" ht="12.75" x14ac:dyDescent="0.2">
      <c r="A4487" s="14"/>
      <c r="B4487" s="14"/>
      <c r="C4487" s="14"/>
      <c r="D4487" s="16"/>
      <c r="E4487" s="16"/>
      <c r="F4487" s="14"/>
      <c r="G4487" s="14"/>
      <c r="H4487" s="14"/>
      <c r="I4487" s="15"/>
      <c r="J4487" s="77"/>
      <c r="K4487" s="92"/>
    </row>
    <row r="4488" spans="1:11" ht="12.75" x14ac:dyDescent="0.2">
      <c r="A4488" s="14"/>
      <c r="B4488" s="14"/>
      <c r="C4488" s="14"/>
      <c r="D4488" s="16"/>
      <c r="E4488" s="16"/>
      <c r="F4488" s="14"/>
      <c r="G4488" s="14"/>
      <c r="H4488" s="14"/>
      <c r="I4488" s="15"/>
      <c r="J4488" s="77"/>
      <c r="K4488" s="92"/>
    </row>
    <row r="4489" spans="1:11" ht="12.75" x14ac:dyDescent="0.2">
      <c r="A4489" s="14"/>
      <c r="B4489" s="14"/>
      <c r="C4489" s="14"/>
      <c r="D4489" s="16"/>
      <c r="E4489" s="16"/>
      <c r="F4489" s="14"/>
      <c r="G4489" s="14"/>
      <c r="H4489" s="14"/>
      <c r="I4489" s="15"/>
      <c r="J4489" s="77"/>
      <c r="K4489" s="92"/>
    </row>
    <row r="4490" spans="1:11" ht="12.75" x14ac:dyDescent="0.2">
      <c r="A4490" s="14"/>
      <c r="B4490" s="14"/>
      <c r="C4490" s="14"/>
      <c r="D4490" s="16"/>
      <c r="E4490" s="16"/>
      <c r="F4490" s="14"/>
      <c r="G4490" s="14"/>
      <c r="H4490" s="14"/>
      <c r="I4490" s="15"/>
      <c r="J4490" s="77"/>
      <c r="K4490" s="92"/>
    </row>
    <row r="4491" spans="1:11" ht="12.75" x14ac:dyDescent="0.2">
      <c r="A4491" s="14"/>
      <c r="B4491" s="14"/>
      <c r="C4491" s="14"/>
      <c r="D4491" s="16"/>
      <c r="E4491" s="16"/>
      <c r="F4491" s="14"/>
      <c r="G4491" s="14"/>
      <c r="H4491" s="14"/>
      <c r="I4491" s="15"/>
      <c r="J4491" s="77"/>
      <c r="K4491" s="92"/>
    </row>
    <row r="4492" spans="1:11" ht="12.75" x14ac:dyDescent="0.2">
      <c r="A4492" s="14"/>
      <c r="B4492" s="14"/>
      <c r="C4492" s="14"/>
      <c r="D4492" s="16"/>
      <c r="E4492" s="16"/>
      <c r="F4492" s="14"/>
      <c r="G4492" s="14"/>
      <c r="H4492" s="14"/>
      <c r="I4492" s="15"/>
      <c r="J4492" s="77"/>
      <c r="K4492" s="92"/>
    </row>
    <row r="4493" spans="1:11" ht="12.75" x14ac:dyDescent="0.2">
      <c r="A4493" s="14"/>
      <c r="B4493" s="14"/>
      <c r="C4493" s="14"/>
      <c r="D4493" s="16"/>
      <c r="E4493" s="16"/>
      <c r="F4493" s="14"/>
      <c r="G4493" s="14"/>
      <c r="H4493" s="14"/>
      <c r="I4493" s="15"/>
      <c r="J4493" s="77"/>
      <c r="K4493" s="92"/>
    </row>
    <row r="4494" spans="1:11" ht="12.75" x14ac:dyDescent="0.2">
      <c r="A4494" s="14"/>
      <c r="B4494" s="14"/>
      <c r="C4494" s="14"/>
      <c r="D4494" s="16"/>
      <c r="E4494" s="16"/>
      <c r="F4494" s="14"/>
      <c r="G4494" s="14"/>
      <c r="H4494" s="14"/>
      <c r="I4494" s="15"/>
      <c r="J4494" s="77"/>
      <c r="K4494" s="92"/>
    </row>
    <row r="4495" spans="1:11" ht="12.75" x14ac:dyDescent="0.2">
      <c r="A4495" s="14"/>
      <c r="B4495" s="14"/>
      <c r="C4495" s="14"/>
      <c r="D4495" s="16"/>
      <c r="E4495" s="16"/>
      <c r="F4495" s="14"/>
      <c r="G4495" s="14"/>
      <c r="H4495" s="14"/>
      <c r="I4495" s="15"/>
      <c r="J4495" s="77"/>
      <c r="K4495" s="92"/>
    </row>
    <row r="4496" spans="1:11" ht="12.75" x14ac:dyDescent="0.2">
      <c r="A4496" s="14"/>
      <c r="B4496" s="14"/>
      <c r="C4496" s="14"/>
      <c r="D4496" s="16"/>
      <c r="E4496" s="16"/>
      <c r="F4496" s="14"/>
      <c r="G4496" s="14"/>
      <c r="H4496" s="14"/>
      <c r="I4496" s="15"/>
      <c r="J4496" s="77"/>
      <c r="K4496" s="92"/>
    </row>
    <row r="4497" spans="1:11" ht="12.75" x14ac:dyDescent="0.2">
      <c r="A4497" s="14"/>
      <c r="B4497" s="14"/>
      <c r="C4497" s="14"/>
      <c r="D4497" s="16"/>
      <c r="E4497" s="16"/>
      <c r="F4497" s="14"/>
      <c r="G4497" s="14"/>
      <c r="H4497" s="14"/>
      <c r="I4497" s="15"/>
      <c r="J4497" s="77"/>
      <c r="K4497" s="92"/>
    </row>
    <row r="4498" spans="1:11" ht="12.75" x14ac:dyDescent="0.2">
      <c r="A4498" s="14"/>
      <c r="B4498" s="14"/>
      <c r="C4498" s="14"/>
      <c r="D4498" s="16"/>
      <c r="E4498" s="16"/>
      <c r="F4498" s="14"/>
      <c r="G4498" s="14"/>
      <c r="H4498" s="14"/>
      <c r="I4498" s="15"/>
      <c r="J4498" s="77"/>
      <c r="K4498" s="92"/>
    </row>
    <row r="4499" spans="1:11" ht="12.75" x14ac:dyDescent="0.2">
      <c r="A4499" s="14"/>
      <c r="B4499" s="14"/>
      <c r="C4499" s="14"/>
      <c r="D4499" s="16"/>
      <c r="E4499" s="16"/>
      <c r="F4499" s="14"/>
      <c r="G4499" s="14"/>
      <c r="H4499" s="14"/>
      <c r="I4499" s="15"/>
      <c r="J4499" s="77"/>
      <c r="K4499" s="92"/>
    </row>
    <row r="4500" spans="1:11" ht="12.75" x14ac:dyDescent="0.2">
      <c r="A4500" s="14"/>
      <c r="B4500" s="14"/>
      <c r="C4500" s="14"/>
      <c r="D4500" s="16"/>
      <c r="E4500" s="16"/>
      <c r="F4500" s="14"/>
      <c r="G4500" s="14"/>
      <c r="H4500" s="14"/>
      <c r="I4500" s="15"/>
      <c r="J4500" s="77"/>
      <c r="K4500" s="92"/>
    </row>
    <row r="4501" spans="1:11" x14ac:dyDescent="0.2">
      <c r="A4501" s="14"/>
      <c r="B4501" s="14"/>
      <c r="C4501" s="14"/>
      <c r="D4501" s="16"/>
      <c r="E4501" s="16"/>
      <c r="F4501" s="14"/>
      <c r="G4501" s="14"/>
      <c r="H4501" s="14"/>
      <c r="I4501" s="15"/>
      <c r="J4501" s="77"/>
    </row>
    <row r="4502" spans="1:11" x14ac:dyDescent="0.2">
      <c r="A4502" s="14"/>
      <c r="B4502" s="14"/>
      <c r="C4502" s="14"/>
      <c r="D4502" s="16"/>
      <c r="E4502" s="16"/>
      <c r="F4502" s="14"/>
      <c r="G4502" s="14"/>
      <c r="H4502" s="14"/>
      <c r="I4502" s="15"/>
      <c r="J4502" s="77"/>
    </row>
    <row r="4503" spans="1:11" x14ac:dyDescent="0.2">
      <c r="A4503" s="14"/>
      <c r="B4503" s="14"/>
      <c r="C4503" s="14"/>
      <c r="D4503" s="16"/>
      <c r="E4503" s="16"/>
      <c r="F4503" s="14"/>
      <c r="G4503" s="14"/>
      <c r="H4503" s="14"/>
      <c r="I4503" s="15"/>
      <c r="J4503" s="77"/>
    </row>
    <row r="4504" spans="1:11" x14ac:dyDescent="0.2">
      <c r="A4504" s="14"/>
      <c r="B4504" s="14"/>
      <c r="C4504" s="14"/>
      <c r="D4504" s="16"/>
      <c r="E4504" s="16"/>
      <c r="F4504" s="14"/>
      <c r="G4504" s="14"/>
      <c r="H4504" s="14"/>
      <c r="I4504" s="15"/>
      <c r="J4504" s="77"/>
    </row>
    <row r="4505" spans="1:11" x14ac:dyDescent="0.2">
      <c r="A4505" s="14"/>
      <c r="B4505" s="14"/>
      <c r="C4505" s="14"/>
      <c r="D4505" s="16"/>
      <c r="E4505" s="16"/>
      <c r="F4505" s="14"/>
      <c r="G4505" s="14"/>
      <c r="H4505" s="14"/>
      <c r="I4505" s="15"/>
      <c r="J4505" s="77"/>
    </row>
    <row r="4506" spans="1:11" x14ac:dyDescent="0.2">
      <c r="A4506" s="14"/>
      <c r="B4506" s="14"/>
      <c r="C4506" s="14"/>
      <c r="D4506" s="16"/>
      <c r="E4506" s="16"/>
      <c r="F4506" s="14"/>
      <c r="G4506" s="14"/>
      <c r="H4506" s="14"/>
      <c r="I4506" s="15"/>
      <c r="J4506" s="77"/>
    </row>
    <row r="4507" spans="1:11" x14ac:dyDescent="0.2">
      <c r="A4507" s="14"/>
      <c r="B4507" s="14"/>
      <c r="C4507" s="14"/>
      <c r="D4507" s="16"/>
      <c r="E4507" s="16"/>
      <c r="F4507" s="14"/>
      <c r="G4507" s="14"/>
      <c r="H4507" s="14"/>
      <c r="I4507" s="15"/>
      <c r="J4507" s="77"/>
    </row>
    <row r="4508" spans="1:11" x14ac:dyDescent="0.2">
      <c r="A4508" s="14"/>
      <c r="B4508" s="14"/>
      <c r="C4508" s="14"/>
      <c r="D4508" s="16"/>
      <c r="E4508" s="16"/>
      <c r="F4508" s="14"/>
      <c r="G4508" s="14"/>
      <c r="H4508" s="14"/>
      <c r="I4508" s="15"/>
      <c r="J4508" s="77"/>
    </row>
    <row r="4509" spans="1:11" x14ac:dyDescent="0.2">
      <c r="A4509" s="14"/>
      <c r="B4509" s="14"/>
      <c r="C4509" s="14"/>
      <c r="D4509" s="16"/>
      <c r="E4509" s="16"/>
      <c r="F4509" s="14"/>
      <c r="G4509" s="14"/>
      <c r="H4509" s="14"/>
      <c r="I4509" s="15"/>
      <c r="J4509" s="77"/>
    </row>
    <row r="4510" spans="1:11" x14ac:dyDescent="0.2">
      <c r="A4510" s="14"/>
      <c r="B4510" s="14"/>
      <c r="C4510" s="14"/>
      <c r="D4510" s="16"/>
      <c r="E4510" s="16"/>
      <c r="F4510" s="14"/>
      <c r="G4510" s="14"/>
      <c r="H4510" s="14"/>
      <c r="I4510" s="15"/>
      <c r="J4510" s="77"/>
    </row>
    <row r="4511" spans="1:11" x14ac:dyDescent="0.2">
      <c r="A4511" s="14"/>
      <c r="B4511" s="14"/>
      <c r="C4511" s="14"/>
      <c r="D4511" s="16"/>
      <c r="E4511" s="16"/>
      <c r="F4511" s="14"/>
      <c r="G4511" s="14"/>
      <c r="H4511" s="14"/>
      <c r="I4511" s="15"/>
      <c r="J4511" s="77"/>
    </row>
    <row r="4512" spans="1:11"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row r="5001" spans="1:10" x14ac:dyDescent="0.2">
      <c r="A5001" s="14"/>
      <c r="B5001" s="14"/>
      <c r="C5001" s="14"/>
      <c r="D5001" s="16"/>
      <c r="E5001" s="16"/>
      <c r="F5001" s="14"/>
      <c r="G5001" s="14"/>
      <c r="H5001" s="14"/>
      <c r="I5001" s="15"/>
      <c r="J5001" s="77"/>
    </row>
    <row r="5002" spans="1:10" x14ac:dyDescent="0.2">
      <c r="A5002" s="14"/>
      <c r="B5002" s="14"/>
      <c r="C5002" s="14"/>
      <c r="D5002" s="16"/>
      <c r="E5002" s="16"/>
      <c r="F5002" s="14"/>
      <c r="G5002" s="14"/>
      <c r="H5002" s="14"/>
      <c r="I5002" s="15"/>
      <c r="J5002" s="77"/>
    </row>
    <row r="5003" spans="1:10" x14ac:dyDescent="0.2">
      <c r="A5003" s="14"/>
      <c r="B5003" s="14"/>
      <c r="C5003" s="14"/>
      <c r="D5003" s="16"/>
      <c r="E5003" s="16"/>
      <c r="F5003" s="14"/>
      <c r="G5003" s="14"/>
      <c r="H5003" s="14"/>
      <c r="I5003" s="15"/>
      <c r="J5003" s="77"/>
    </row>
    <row r="5004" spans="1:10" x14ac:dyDescent="0.2">
      <c r="A5004" s="14"/>
      <c r="B5004" s="14"/>
      <c r="C5004" s="14"/>
      <c r="D5004" s="16"/>
      <c r="E5004" s="16"/>
      <c r="F5004" s="14"/>
      <c r="G5004" s="14"/>
      <c r="H5004" s="14"/>
      <c r="I5004" s="15"/>
      <c r="J5004" s="77"/>
    </row>
    <row r="5005" spans="1:10" x14ac:dyDescent="0.2">
      <c r="A5005" s="14"/>
      <c r="B5005" s="14"/>
      <c r="C5005" s="14"/>
      <c r="D5005" s="16"/>
      <c r="E5005" s="16"/>
      <c r="F5005" s="14"/>
      <c r="G5005" s="14"/>
      <c r="H5005" s="14"/>
      <c r="I5005" s="15"/>
      <c r="J5005" s="77"/>
    </row>
    <row r="5006" spans="1:10" x14ac:dyDescent="0.2">
      <c r="A5006" s="14"/>
      <c r="B5006" s="14"/>
      <c r="C5006" s="14"/>
      <c r="D5006" s="16"/>
      <c r="E5006" s="16"/>
      <c r="F5006" s="14"/>
      <c r="G5006" s="14"/>
      <c r="H5006" s="14"/>
      <c r="I5006" s="15"/>
      <c r="J5006" s="77"/>
    </row>
    <row r="5007" spans="1:10" x14ac:dyDescent="0.2">
      <c r="A5007" s="14"/>
      <c r="B5007" s="14"/>
      <c r="C5007" s="14"/>
      <c r="D5007" s="16"/>
      <c r="E5007" s="16"/>
      <c r="F5007" s="14"/>
      <c r="G5007" s="14"/>
      <c r="H5007" s="14"/>
      <c r="I5007" s="15"/>
      <c r="J5007" s="77"/>
    </row>
    <row r="5008" spans="1:10" x14ac:dyDescent="0.2">
      <c r="A5008" s="14"/>
      <c r="B5008" s="14"/>
      <c r="C5008" s="14"/>
      <c r="D5008" s="16"/>
      <c r="E5008" s="16"/>
      <c r="F5008" s="14"/>
      <c r="G5008" s="14"/>
      <c r="H5008" s="14"/>
      <c r="I5008" s="15"/>
      <c r="J5008" s="77"/>
    </row>
    <row r="5009" spans="1:10" x14ac:dyDescent="0.2">
      <c r="A5009" s="14"/>
      <c r="B5009" s="14"/>
      <c r="C5009" s="14"/>
      <c r="D5009" s="16"/>
      <c r="E5009" s="16"/>
      <c r="F5009" s="14"/>
      <c r="G5009" s="14"/>
      <c r="H5009" s="14"/>
      <c r="I5009" s="15"/>
      <c r="J5009" s="77"/>
    </row>
    <row r="5010" spans="1:10" x14ac:dyDescent="0.2">
      <c r="A5010" s="14"/>
      <c r="B5010" s="14"/>
      <c r="C5010" s="14"/>
      <c r="D5010" s="16"/>
      <c r="E5010" s="16"/>
      <c r="F5010" s="14"/>
      <c r="G5010" s="14"/>
      <c r="H5010" s="14"/>
      <c r="I5010" s="15"/>
      <c r="J5010" s="77"/>
    </row>
    <row r="5011" spans="1:10" x14ac:dyDescent="0.2">
      <c r="A5011" s="14"/>
      <c r="B5011" s="14"/>
      <c r="C5011" s="14"/>
      <c r="D5011" s="16"/>
      <c r="E5011" s="16"/>
      <c r="F5011" s="14"/>
      <c r="G5011" s="14"/>
      <c r="H5011" s="14"/>
      <c r="I5011" s="15"/>
      <c r="J5011" s="77"/>
    </row>
    <row r="5012" spans="1:10" x14ac:dyDescent="0.2">
      <c r="A5012" s="14"/>
      <c r="B5012" s="14"/>
      <c r="C5012" s="14"/>
      <c r="D5012" s="16"/>
      <c r="E5012" s="16"/>
      <c r="F5012" s="14"/>
      <c r="G5012" s="14"/>
      <c r="H5012" s="14"/>
      <c r="I5012" s="15"/>
      <c r="J5012" s="77"/>
    </row>
    <row r="5013" spans="1:10" x14ac:dyDescent="0.2">
      <c r="A5013" s="14"/>
      <c r="B5013" s="14"/>
      <c r="C5013" s="14"/>
      <c r="D5013" s="16"/>
      <c r="E5013" s="16"/>
      <c r="F5013" s="14"/>
      <c r="G5013" s="14"/>
      <c r="H5013" s="14"/>
      <c r="I5013" s="15"/>
      <c r="J5013" s="77"/>
    </row>
    <row r="5014" spans="1:10" x14ac:dyDescent="0.2">
      <c r="A5014" s="14"/>
      <c r="B5014" s="14"/>
      <c r="C5014" s="14"/>
      <c r="D5014" s="16"/>
      <c r="E5014" s="16"/>
      <c r="F5014" s="14"/>
      <c r="G5014" s="14"/>
      <c r="H5014" s="14"/>
      <c r="I5014" s="15"/>
      <c r="J5014" s="77"/>
    </row>
  </sheetData>
  <dataConsolidate/>
  <mergeCells count="5">
    <mergeCell ref="A100:H100"/>
    <mergeCell ref="I101:J101"/>
    <mergeCell ref="I100:J100"/>
    <mergeCell ref="A101:H101"/>
    <mergeCell ref="A105:J105"/>
  </mergeCells>
  <conditionalFormatting sqref="A116:C118 A121:C122 A123:G123 I123:J123 A125:C130 A148:J5014 A142:C147 E143:J147">
    <cfRule type="expression" dxfId="122" priority="104" stopIfTrue="1">
      <formula>$A116&lt;&gt;""</formula>
    </cfRule>
  </conditionalFormatting>
  <conditionalFormatting sqref="A136:E139">
    <cfRule type="expression" dxfId="121" priority="31" stopIfTrue="1">
      <formula>$A136&lt;&gt;""</formula>
    </cfRule>
  </conditionalFormatting>
  <conditionalFormatting sqref="A120:G120">
    <cfRule type="expression" dxfId="120" priority="79" stopIfTrue="1">
      <formula>$A120&lt;&gt;""</formula>
    </cfRule>
  </conditionalFormatting>
  <conditionalFormatting sqref="A1126:H1127">
    <cfRule type="expression" dxfId="119" priority="144" stopIfTrue="1">
      <formula>$A1126&lt;&gt;""</formula>
    </cfRule>
  </conditionalFormatting>
  <conditionalFormatting sqref="A107:J115">
    <cfRule type="expression" dxfId="118" priority="20" stopIfTrue="1">
      <formula>$A107&lt;&gt;""</formula>
    </cfRule>
  </conditionalFormatting>
  <conditionalFormatting sqref="A119:J119">
    <cfRule type="expression" dxfId="117" priority="82" stopIfTrue="1">
      <formula>$A119&lt;&gt;""</formula>
    </cfRule>
  </conditionalFormatting>
  <conditionalFormatting sqref="A124:J124 E125:J125 A1069:H1080">
    <cfRule type="expression" dxfId="116" priority="133" stopIfTrue="1">
      <formula>$A124&lt;&gt;""</formula>
    </cfRule>
  </conditionalFormatting>
  <conditionalFormatting sqref="A131:J135">
    <cfRule type="expression" dxfId="115" priority="9" stopIfTrue="1">
      <formula>$A131&lt;&gt;""</formula>
    </cfRule>
  </conditionalFormatting>
  <conditionalFormatting sqref="A140:J140">
    <cfRule type="expression" dxfId="114" priority="58" stopIfTrue="1">
      <formula>$A140&lt;&gt;""</formula>
    </cfRule>
  </conditionalFormatting>
  <conditionalFormatting sqref="A141:J141">
    <cfRule type="expression" dxfId="113" priority="15" stopIfTrue="1">
      <formula>$A141&lt;&gt;""</formula>
    </cfRule>
  </conditionalFormatting>
  <conditionalFormatting sqref="B486:E491">
    <cfRule type="expression" dxfId="112" priority="235" stopIfTrue="1">
      <formula>$A486&lt;&gt;""</formula>
    </cfRule>
  </conditionalFormatting>
  <conditionalFormatting sqref="B498:E502">
    <cfRule type="expression" dxfId="111" priority="270" stopIfTrue="1">
      <formula>$A498&lt;&gt;""</formula>
    </cfRule>
  </conditionalFormatting>
  <conditionalFormatting sqref="B703:E703">
    <cfRule type="expression" dxfId="110" priority="162" stopIfTrue="1">
      <formula>$A703&lt;&gt;""</formula>
    </cfRule>
  </conditionalFormatting>
  <conditionalFormatting sqref="B705:E705 H705:I705 B706:I707 B708:E713 H708:I713">
    <cfRule type="expression" dxfId="109" priority="122" stopIfTrue="1">
      <formula>$A705&lt;&gt;""</formula>
    </cfRule>
  </conditionalFormatting>
  <conditionalFormatting sqref="B715:E715 H715:I715">
    <cfRule type="expression" dxfId="108" priority="113" stopIfTrue="1">
      <formula>$A715&lt;&gt;""</formula>
    </cfRule>
  </conditionalFormatting>
  <conditionalFormatting sqref="B833:E833">
    <cfRule type="expression" dxfId="107" priority="185" stopIfTrue="1">
      <formula>$A833&lt;&gt;""</formula>
    </cfRule>
  </conditionalFormatting>
  <conditionalFormatting sqref="B1124:E1124">
    <cfRule type="expression" dxfId="106" priority="231" stopIfTrue="1">
      <formula>$A1124&lt;&gt;""</formula>
    </cfRule>
  </conditionalFormatting>
  <conditionalFormatting sqref="B1128:E1128">
    <cfRule type="expression" dxfId="105" priority="287" stopIfTrue="1">
      <formula>$A1128&lt;&gt;""</formula>
    </cfRule>
  </conditionalFormatting>
  <conditionalFormatting sqref="B1145:E1150">
    <cfRule type="expression" dxfId="104" priority="277" stopIfTrue="1">
      <formula>$A1145&lt;&gt;""</formula>
    </cfRule>
  </conditionalFormatting>
  <conditionalFormatting sqref="B1152:E1162">
    <cfRule type="expression" dxfId="103" priority="145" stopIfTrue="1">
      <formula>$A1152&lt;&gt;""</formula>
    </cfRule>
  </conditionalFormatting>
  <conditionalFormatting sqref="B1166:E1166">
    <cfRule type="expression" dxfId="102" priority="171" stopIfTrue="1">
      <formula>$A1166&lt;&gt;""</formula>
    </cfRule>
  </conditionalFormatting>
  <conditionalFormatting sqref="B1267:E1274 I1267:J1284">
    <cfRule type="expression" dxfId="101" priority="221" stopIfTrue="1">
      <formula>$A1267&lt;&gt;""</formula>
    </cfRule>
  </conditionalFormatting>
  <conditionalFormatting sqref="B1307:E1315">
    <cfRule type="expression" dxfId="100" priority="256" stopIfTrue="1">
      <formula>$A1307&lt;&gt;""</formula>
    </cfRule>
  </conditionalFormatting>
  <conditionalFormatting sqref="B1317:E1340">
    <cfRule type="expression" dxfId="99" priority="135" stopIfTrue="1">
      <formula>$A1317&lt;&gt;""</formula>
    </cfRule>
  </conditionalFormatting>
  <conditionalFormatting sqref="B1374:E1377">
    <cfRule type="expression" dxfId="98" priority="152" stopIfTrue="1">
      <formula>$A1374&lt;&gt;""</formula>
    </cfRule>
  </conditionalFormatting>
  <conditionalFormatting sqref="B1379:E1381">
    <cfRule type="expression" dxfId="97" priority="357" stopIfTrue="1">
      <formula>$A1379&lt;&gt;""</formula>
    </cfRule>
  </conditionalFormatting>
  <conditionalFormatting sqref="B1383:E1393">
    <cfRule type="expression" dxfId="96" priority="176" stopIfTrue="1">
      <formula>$A1383&lt;&gt;""</formula>
    </cfRule>
  </conditionalFormatting>
  <conditionalFormatting sqref="B1407:E1418">
    <cfRule type="expression" dxfId="95" priority="214" stopIfTrue="1">
      <formula>$A1407&lt;&gt;""</formula>
    </cfRule>
  </conditionalFormatting>
  <conditionalFormatting sqref="B1426:E1464">
    <cfRule type="expression" dxfId="94" priority="251" stopIfTrue="1">
      <formula>$A1426&lt;&gt;""</formula>
    </cfRule>
  </conditionalFormatting>
  <conditionalFormatting sqref="B1467:E1472">
    <cfRule type="expression" dxfId="93" priority="321" stopIfTrue="1">
      <formula>$A1467&lt;&gt;""</formula>
    </cfRule>
  </conditionalFormatting>
  <conditionalFormatting sqref="B503:G503">
    <cfRule type="expression" dxfId="92" priority="271" stopIfTrue="1">
      <formula>$A503&lt;&gt;""</formula>
    </cfRule>
  </conditionalFormatting>
  <conditionalFormatting sqref="B492:H497">
    <cfRule type="expression" dxfId="91" priority="291" stopIfTrue="1">
      <formula>$A492&lt;&gt;""</formula>
    </cfRule>
  </conditionalFormatting>
  <conditionalFormatting sqref="B504:H510">
    <cfRule type="expression" dxfId="90" priority="247" stopIfTrue="1">
      <formula>$A504&lt;&gt;""</formula>
    </cfRule>
  </conditionalFormatting>
  <conditionalFormatting sqref="B1081:H1096">
    <cfRule type="expression" dxfId="89" priority="317" stopIfTrue="1">
      <formula>$A1081&lt;&gt;""</formula>
    </cfRule>
  </conditionalFormatting>
  <conditionalFormatting sqref="B1286:H1288 B1289:E1302 H1289:H1302">
    <cfRule type="expression" dxfId="88" priority="246" stopIfTrue="1">
      <formula>$A1286&lt;&gt;""</formula>
    </cfRule>
  </conditionalFormatting>
  <conditionalFormatting sqref="B1304:H1306">
    <cfRule type="expression" dxfId="87" priority="141" stopIfTrue="1">
      <formula>$A1304&lt;&gt;""</formula>
    </cfRule>
  </conditionalFormatting>
  <conditionalFormatting sqref="B1378:H1378">
    <cfRule type="expression" dxfId="86" priority="387" stopIfTrue="1">
      <formula>$A1378&lt;&gt;""</formula>
    </cfRule>
  </conditionalFormatting>
  <conditionalFormatting sqref="B1394:H1399">
    <cfRule type="expression" dxfId="85" priority="115" stopIfTrue="1">
      <formula>$A1394&lt;&gt;""</formula>
    </cfRule>
  </conditionalFormatting>
  <conditionalFormatting sqref="B1424:H1425">
    <cfRule type="expression" dxfId="84" priority="294" stopIfTrue="1">
      <formula>$A1424&lt;&gt;""</formula>
    </cfRule>
  </conditionalFormatting>
  <conditionalFormatting sqref="B189:I203 I204:I241 B204:E255">
    <cfRule type="expression" dxfId="83" priority="344" stopIfTrue="1">
      <formula>$A189&lt;&gt;""</formula>
    </cfRule>
  </conditionalFormatting>
  <conditionalFormatting sqref="B256:I256 B257:E289">
    <cfRule type="expression" dxfId="82" priority="358" stopIfTrue="1">
      <formula>$A256&lt;&gt;""</formula>
    </cfRule>
  </conditionalFormatting>
  <conditionalFormatting sqref="B290:I334">
    <cfRule type="expression" dxfId="81" priority="191" stopIfTrue="1">
      <formula>$A290&lt;&gt;""</formula>
    </cfRule>
  </conditionalFormatting>
  <conditionalFormatting sqref="B511:I513">
    <cfRule type="expression" dxfId="80" priority="193" stopIfTrue="1">
      <formula>$A511&lt;&gt;""</formula>
    </cfRule>
  </conditionalFormatting>
  <conditionalFormatting sqref="B659:I702">
    <cfRule type="expression" dxfId="79" priority="354" stopIfTrue="1">
      <formula>$A659&lt;&gt;""</formula>
    </cfRule>
  </conditionalFormatting>
  <conditionalFormatting sqref="B704:I704">
    <cfRule type="expression" dxfId="78" priority="120" stopIfTrue="1">
      <formula>$A704&lt;&gt;""</formula>
    </cfRule>
  </conditionalFormatting>
  <conditionalFormatting sqref="B1151:I1151">
    <cfRule type="expression" dxfId="77" priority="245" stopIfTrue="1">
      <formula>$A1151&lt;&gt;""</formula>
    </cfRule>
  </conditionalFormatting>
  <conditionalFormatting sqref="B1163:I1165">
    <cfRule type="expression" dxfId="76" priority="114" stopIfTrue="1">
      <formula>$A1163&lt;&gt;""</formula>
    </cfRule>
  </conditionalFormatting>
  <conditionalFormatting sqref="B1167:I1171">
    <cfRule type="expression" dxfId="75" priority="116" stopIfTrue="1">
      <formula>$A1167&lt;&gt;""</formula>
    </cfRule>
  </conditionalFormatting>
  <conditionalFormatting sqref="B1285:I1285 I1286:I1302">
    <cfRule type="expression" dxfId="74" priority="249" stopIfTrue="1">
      <formula>$A1285&lt;&gt;""</formula>
    </cfRule>
  </conditionalFormatting>
  <conditionalFormatting sqref="B1382:I1382">
    <cfRule type="expression" dxfId="73" priority="244" stopIfTrue="1">
      <formula>$A1382&lt;&gt;""</formula>
    </cfRule>
  </conditionalFormatting>
  <conditionalFormatting sqref="B158:J177">
    <cfRule type="expression" dxfId="72" priority="167" stopIfTrue="1">
      <formula>$A158&lt;&gt;""</formula>
    </cfRule>
  </conditionalFormatting>
  <conditionalFormatting sqref="B374:J434">
    <cfRule type="expression" dxfId="71" priority="359" stopIfTrue="1">
      <formula>$A374&lt;&gt;""</formula>
    </cfRule>
  </conditionalFormatting>
  <conditionalFormatting sqref="B471:J472">
    <cfRule type="expression" dxfId="70" priority="320" stopIfTrue="1">
      <formula>$A471&lt;&gt;""</formula>
    </cfRule>
  </conditionalFormatting>
  <conditionalFormatting sqref="B613:J639">
    <cfRule type="expression" dxfId="69" priority="100" stopIfTrue="1">
      <formula>$A613&lt;&gt;""</formula>
    </cfRule>
  </conditionalFormatting>
  <conditionalFormatting sqref="B1067:J1068">
    <cfRule type="expression" dxfId="68" priority="315" stopIfTrue="1">
      <formula>$A1067&lt;&gt;""</formula>
    </cfRule>
  </conditionalFormatting>
  <conditionalFormatting sqref="B1141:J1144">
    <cfRule type="expression" dxfId="67" priority="105" stopIfTrue="1">
      <formula>$A1141&lt;&gt;""</formula>
    </cfRule>
  </conditionalFormatting>
  <conditionalFormatting sqref="B1172:J1266">
    <cfRule type="expression" dxfId="66" priority="131" stopIfTrue="1">
      <formula>$A1172&lt;&gt;""</formula>
    </cfRule>
  </conditionalFormatting>
  <conditionalFormatting sqref="B1420:J1420">
    <cfRule type="expression" dxfId="65" priority="296" stopIfTrue="1">
      <formula>$A1420&lt;&gt;""</formula>
    </cfRule>
  </conditionalFormatting>
  <conditionalFormatting sqref="B1475:J4388">
    <cfRule type="expression" dxfId="64" priority="140" stopIfTrue="1">
      <formula>$A1475&lt;&gt;""</formula>
    </cfRule>
  </conditionalFormatting>
  <conditionalFormatting sqref="D125">
    <cfRule type="expression" dxfId="63" priority="89" stopIfTrue="1">
      <formula>$A111&lt;&gt;""</formula>
    </cfRule>
  </conditionalFormatting>
  <conditionalFormatting sqref="D143:D146">
    <cfRule type="expression" dxfId="62" priority="12" stopIfTrue="1">
      <formula>$A112&lt;&gt;""</formula>
    </cfRule>
  </conditionalFormatting>
  <conditionalFormatting sqref="D147">
    <cfRule type="expression" dxfId="61" priority="394" stopIfTrue="1">
      <formula>$A113&lt;&gt;""</formula>
    </cfRule>
  </conditionalFormatting>
  <conditionalFormatting sqref="D116:G116 I116:J117">
    <cfRule type="expression" dxfId="60" priority="83" stopIfTrue="1">
      <formula>$A116&lt;&gt;""</formula>
    </cfRule>
  </conditionalFormatting>
  <conditionalFormatting sqref="D121:G121">
    <cfRule type="expression" dxfId="59" priority="72" stopIfTrue="1">
      <formula>$A121&lt;&gt;""</formula>
    </cfRule>
  </conditionalFormatting>
  <conditionalFormatting sqref="D130:G130">
    <cfRule type="expression" dxfId="58" priority="16" stopIfTrue="1">
      <formula>$A130&lt;&gt;""</formula>
    </cfRule>
  </conditionalFormatting>
  <conditionalFormatting sqref="D142:G142">
    <cfRule type="expression" dxfId="57" priority="13" stopIfTrue="1">
      <formula>$A142&lt;&gt;""</formula>
    </cfRule>
  </conditionalFormatting>
  <conditionalFormatting sqref="D117:H117">
    <cfRule type="expression" dxfId="56" priority="75" stopIfTrue="1">
      <formula>$A117&lt;&gt;""</formula>
    </cfRule>
  </conditionalFormatting>
  <conditionalFormatting sqref="D118:J118">
    <cfRule type="expression" dxfId="55" priority="54" stopIfTrue="1">
      <formula>$A118&lt;&gt;""</formula>
    </cfRule>
  </conditionalFormatting>
  <conditionalFormatting sqref="D122:J122">
    <cfRule type="expression" dxfId="54" priority="71" stopIfTrue="1">
      <formula>$A122&lt;&gt;""</formula>
    </cfRule>
  </conditionalFormatting>
  <conditionalFormatting sqref="D126:J129">
    <cfRule type="expression" dxfId="53" priority="22" stopIfTrue="1">
      <formula>$A126&lt;&gt;""</formula>
    </cfRule>
  </conditionalFormatting>
  <conditionalFormatting sqref="D127:J127">
    <cfRule type="expression" dxfId="52" priority="390" stopIfTrue="1">
      <formula>$D127&lt;&gt;""</formula>
    </cfRule>
  </conditionalFormatting>
  <conditionalFormatting sqref="D140:J140">
    <cfRule type="expression" dxfId="51" priority="41" stopIfTrue="1">
      <formula>$A138&lt;&gt;""</formula>
    </cfRule>
    <cfRule type="expression" dxfId="50" priority="392" stopIfTrue="1">
      <formula>$A139&lt;&gt;""</formula>
    </cfRule>
  </conditionalFormatting>
  <conditionalFormatting sqref="F139:G139">
    <cfRule type="expression" dxfId="49" priority="30" stopIfTrue="1">
      <formula>$A139&lt;&gt;""</formula>
    </cfRule>
  </conditionalFormatting>
  <conditionalFormatting sqref="F138:H138">
    <cfRule type="expression" dxfId="48" priority="36" stopIfTrue="1">
      <formula>$A138&lt;&gt;""</formula>
    </cfRule>
  </conditionalFormatting>
  <conditionalFormatting sqref="F205:H209">
    <cfRule type="expression" dxfId="47" priority="222" stopIfTrue="1">
      <formula>$A205&lt;&gt;""</formula>
    </cfRule>
  </conditionalFormatting>
  <conditionalFormatting sqref="F212:H213">
    <cfRule type="expression" dxfId="46" priority="216" stopIfTrue="1">
      <formula>$A212&lt;&gt;""</formula>
    </cfRule>
  </conditionalFormatting>
  <conditionalFormatting sqref="F486:H487">
    <cfRule type="expression" dxfId="45" priority="237" stopIfTrue="1">
      <formula>$A486&lt;&gt;""</formula>
    </cfRule>
  </conditionalFormatting>
  <conditionalFormatting sqref="F490:H491">
    <cfRule type="expression" dxfId="44" priority="327" stopIfTrue="1">
      <formula>$A490&lt;&gt;""</formula>
    </cfRule>
  </conditionalFormatting>
  <conditionalFormatting sqref="F498:H500 H501:H503">
    <cfRule type="expression" dxfId="43" priority="269" stopIfTrue="1">
      <formula>$A498&lt;&gt;""</formula>
    </cfRule>
  </conditionalFormatting>
  <conditionalFormatting sqref="F1145:H1145">
    <cfRule type="expression" dxfId="42" priority="378" stopIfTrue="1">
      <formula>$A1145&lt;&gt;""</formula>
    </cfRule>
  </conditionalFormatting>
  <conditionalFormatting sqref="F1269:H1274">
    <cfRule type="expression" dxfId="41" priority="220" stopIfTrue="1">
      <formula>$A1269&lt;&gt;""</formula>
    </cfRule>
  </conditionalFormatting>
  <conditionalFormatting sqref="F184:I186">
    <cfRule type="expression" dxfId="40" priority="348" stopIfTrue="1">
      <formula>$A184&lt;&gt;""</formula>
    </cfRule>
  </conditionalFormatting>
  <conditionalFormatting sqref="F261:I261">
    <cfRule type="expression" dxfId="39" priority="248" stopIfTrue="1">
      <formula>$A261&lt;&gt;""</formula>
    </cfRule>
  </conditionalFormatting>
  <conditionalFormatting sqref="F136:J137">
    <cfRule type="expression" dxfId="38" priority="45" stopIfTrue="1">
      <formula>$A136&lt;&gt;""</formula>
    </cfRule>
  </conditionalFormatting>
  <conditionalFormatting sqref="F178:J183 B178:E188 J184:J241 I242:J242 F243:J255 J256:J334 F263:I289 B484:I485 J484:J513 J659:J717 B714:I714 B716:I717 B825:E825 H825:J825 H833:J833 B840:E840 H840:J840 I1069:J1096 B1125:H1125 I1125:J1140 H1128:H1140 B1129:G1140 I1145:J1150 F1267:H1267 B1275:H1284 J1285:J1302 B1316:H1316 B1341:H1373 I1378:J1381 J1382:J1399 F1427:H1461 F1462:J1464 B1465:H1466">
    <cfRule type="expression" dxfId="37" priority="388" stopIfTrue="1">
      <formula>$A178&lt;&gt;""</formula>
    </cfRule>
  </conditionalFormatting>
  <conditionalFormatting sqref="H121:H123">
    <cfRule type="expression" dxfId="36" priority="70" stopIfTrue="1">
      <formula>$A121&lt;&gt;""</formula>
    </cfRule>
  </conditionalFormatting>
  <conditionalFormatting sqref="H204">
    <cfRule type="expression" dxfId="35" priority="228" stopIfTrue="1">
      <formula>$A204&lt;&gt;""</formula>
    </cfRule>
  </conditionalFormatting>
  <conditionalFormatting sqref="H210:H211">
    <cfRule type="expression" dxfId="34" priority="217" stopIfTrue="1">
      <formula>$A210&lt;&gt;""</formula>
    </cfRule>
  </conditionalFormatting>
  <conditionalFormatting sqref="H214:H242">
    <cfRule type="expression" dxfId="33" priority="107" stopIfTrue="1">
      <formula>$A214&lt;&gt;""</formula>
    </cfRule>
  </conditionalFormatting>
  <conditionalFormatting sqref="H488:H489">
    <cfRule type="expression" dxfId="32" priority="241" stopIfTrue="1">
      <formula>$A488&lt;&gt;""</formula>
    </cfRule>
  </conditionalFormatting>
  <conditionalFormatting sqref="H1146:H1150">
    <cfRule type="expression" dxfId="31" priority="279" stopIfTrue="1">
      <formula>$A1146&lt;&gt;""</formula>
    </cfRule>
  </conditionalFormatting>
  <conditionalFormatting sqref="H1268">
    <cfRule type="expression" dxfId="30" priority="290" stopIfTrue="1">
      <formula>$A1268&lt;&gt;""</formula>
    </cfRule>
  </conditionalFormatting>
  <conditionalFormatting sqref="H1307:H1315">
    <cfRule type="expression" dxfId="29" priority="258" stopIfTrue="1">
      <formula>$A1307&lt;&gt;""</formula>
    </cfRule>
  </conditionalFormatting>
  <conditionalFormatting sqref="H1317:H1340">
    <cfRule type="expression" dxfId="28" priority="137" stopIfTrue="1">
      <formula>$A1317&lt;&gt;""</formula>
    </cfRule>
  </conditionalFormatting>
  <conditionalFormatting sqref="H1379:H1381">
    <cfRule type="expression" dxfId="27" priority="356" stopIfTrue="1">
      <formula>$A1379&lt;&gt;""</formula>
    </cfRule>
  </conditionalFormatting>
  <conditionalFormatting sqref="H1383:H1393">
    <cfRule type="expression" dxfId="26" priority="117" stopIfTrue="1">
      <formula>$A1383&lt;&gt;""</formula>
    </cfRule>
  </conditionalFormatting>
  <conditionalFormatting sqref="H1426">
    <cfRule type="expression" dxfId="25" priority="253" stopIfTrue="1">
      <formula>$A1426&lt;&gt;""</formula>
    </cfRule>
  </conditionalFormatting>
  <conditionalFormatting sqref="H1467:H1472">
    <cfRule type="expression" dxfId="24" priority="323" stopIfTrue="1">
      <formula>$A1467&lt;&gt;""</formula>
    </cfRule>
  </conditionalFormatting>
  <conditionalFormatting sqref="H128:I130">
    <cfRule type="expression" dxfId="23" priority="10" stopIfTrue="1">
      <formula>$A128&lt;&gt;""</formula>
    </cfRule>
  </conditionalFormatting>
  <conditionalFormatting sqref="H156:I157">
    <cfRule type="expression" dxfId="22" priority="93" stopIfTrue="1">
      <formula>$A156&lt;&gt;""</formula>
    </cfRule>
  </conditionalFormatting>
  <conditionalFormatting sqref="H160:I160">
    <cfRule type="expression" dxfId="21" priority="8" stopIfTrue="1">
      <formula>$A160&lt;&gt;""</formula>
    </cfRule>
  </conditionalFormatting>
  <conditionalFormatting sqref="H187:I188">
    <cfRule type="expression" dxfId="20" priority="345" stopIfTrue="1">
      <formula>$A187&lt;&gt;""</formula>
    </cfRule>
  </conditionalFormatting>
  <conditionalFormatting sqref="H257:I260">
    <cfRule type="expression" dxfId="19" priority="347" stopIfTrue="1">
      <formula>$A257&lt;&gt;""</formula>
    </cfRule>
  </conditionalFormatting>
  <conditionalFormatting sqref="H262:I262">
    <cfRule type="expression" dxfId="18" priority="223" stopIfTrue="1">
      <formula>$A262&lt;&gt;""</formula>
    </cfRule>
  </conditionalFormatting>
  <conditionalFormatting sqref="H703:I703">
    <cfRule type="expression" dxfId="17" priority="164" stopIfTrue="1">
      <formula>$A703&lt;&gt;""</formula>
    </cfRule>
  </conditionalFormatting>
  <conditionalFormatting sqref="H1152:I1162">
    <cfRule type="expression" dxfId="16" priority="148" stopIfTrue="1">
      <formula>$A1152&lt;&gt;""</formula>
    </cfRule>
  </conditionalFormatting>
  <conditionalFormatting sqref="H1166:I1166">
    <cfRule type="expression" dxfId="15" priority="174" stopIfTrue="1">
      <formula>$A1166&lt;&gt;""</formula>
    </cfRule>
  </conditionalFormatting>
  <conditionalFormatting sqref="H1124:J1124">
    <cfRule type="expression" dxfId="14" priority="230" stopIfTrue="1">
      <formula>$A1124&lt;&gt;""</formula>
    </cfRule>
  </conditionalFormatting>
  <conditionalFormatting sqref="H1374:J1377">
    <cfRule type="expression" dxfId="13" priority="153" stopIfTrue="1">
      <formula>$A1374&lt;&gt;""</formula>
    </cfRule>
  </conditionalFormatting>
  <conditionalFormatting sqref="H1407:J1418">
    <cfRule type="expression" dxfId="12" priority="112" stopIfTrue="1">
      <formula>$A1407&lt;&gt;""</formula>
    </cfRule>
  </conditionalFormatting>
  <conditionalFormatting sqref="I486:I510">
    <cfRule type="expression" dxfId="11" priority="238" stopIfTrue="1">
      <formula>$A486&lt;&gt;""</formula>
    </cfRule>
  </conditionalFormatting>
  <conditionalFormatting sqref="I1383:I1399">
    <cfRule type="expression" dxfId="10" priority="180" stopIfTrue="1">
      <formula>$A1383&lt;&gt;""</formula>
    </cfRule>
  </conditionalFormatting>
  <conditionalFormatting sqref="I120:J120">
    <cfRule type="expression" dxfId="9" priority="81" stopIfTrue="1">
      <formula>$A120&lt;&gt;""</formula>
    </cfRule>
  </conditionalFormatting>
  <conditionalFormatting sqref="I130:J130">
    <cfRule type="expression" dxfId="8" priority="17" stopIfTrue="1">
      <formula>$A130&lt;&gt;""</formula>
    </cfRule>
  </conditionalFormatting>
  <conditionalFormatting sqref="I138:J139">
    <cfRule type="expression" dxfId="7" priority="32" stopIfTrue="1">
      <formula>$A138&lt;&gt;""</formula>
    </cfRule>
  </conditionalFormatting>
  <conditionalFormatting sqref="I142:J142">
    <cfRule type="expression" dxfId="6" priority="14" stopIfTrue="1">
      <formula>$A142&lt;&gt;""</formula>
    </cfRule>
  </conditionalFormatting>
  <conditionalFormatting sqref="I1304:J1373">
    <cfRule type="expression" dxfId="5" priority="260" stopIfTrue="1">
      <formula>$A1304&lt;&gt;""</formula>
    </cfRule>
  </conditionalFormatting>
  <conditionalFormatting sqref="I1424:J1461">
    <cfRule type="expression" dxfId="4" priority="255" stopIfTrue="1">
      <formula>$A1424&lt;&gt;""</formula>
    </cfRule>
  </conditionalFormatting>
  <conditionalFormatting sqref="I1465:J1472">
    <cfRule type="expression" dxfId="3" priority="353" stopIfTrue="1">
      <formula>$A1465&lt;&gt;""</formula>
    </cfRule>
  </conditionalFormatting>
  <conditionalFormatting sqref="J121 I121:I122">
    <cfRule type="expression" dxfId="2" priority="74" stopIfTrue="1">
      <formula>$A121&lt;&gt;""</formula>
    </cfRule>
  </conditionalFormatting>
  <conditionalFormatting sqref="J1151:J1171">
    <cfRule type="expression" dxfId="1" priority="380" stopIfTrue="1">
      <formula>$A1151&lt;&gt;""</formula>
    </cfRule>
  </conditionalFormatting>
  <conditionalFormatting sqref="H165:I165">
    <cfRule type="expression" dxfId="0" priority="1" stopIfTrue="1">
      <formula>$A165&lt;&gt;""</formula>
    </cfRule>
  </conditionalFormatting>
  <dataValidations count="5">
    <dataValidation type="date" allowBlank="1" showInputMessage="1" showErrorMessage="1" sqref="D102:E102 D5015:E65550 D106:E106" xr:uid="{F5059AEA-A0D8-4B20-9D3C-8B76D9C427E6}">
      <formula1>42370</formula1>
      <formula2>42735</formula2>
    </dataValidation>
    <dataValidation type="list" allowBlank="1" sqref="H121 H138 H145 F107:F5014" xr:uid="{255B499D-B3E6-47A9-A857-DBFE56F071D9}">
      <formula1>$F$96:$F$99</formula1>
    </dataValidation>
    <dataValidation allowBlank="1" sqref="G117:G119 G107:G115 G140:G141 G121:G138 G143:G5014" xr:uid="{B36265DD-F5DD-4F0A-AD93-4A0388363C0B}"/>
    <dataValidation type="list" allowBlank="1" showInputMessage="1" showErrorMessage="1" sqref="A107:A5014" xr:uid="{540C0DA9-E9CD-4805-B659-E67C1C32B21C}">
      <formula1>OFFSET($A$1,0,0,$B$3,1)</formula1>
    </dataValidation>
    <dataValidation type="list" allowBlank="1" showInputMessage="1" showErrorMessage="1" errorTitle="Chyba !" error="zadajte (vyberte zo zoznamu) platný analytický kód podľa nápovedy k bunke I104" sqref="J107:J10014"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ignoredErrors>
    <ignoredError sqref="I140 I143" unlockedFormula="1"/>
    <ignoredError sqref="G148:G158 G131:G138 G108:G120 G128:G130 G126 G121:G124 G144 G159:G162 G145:G146 G164:G165 G163 G166"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103</xdr:row>
                    <xdr:rowOff>209550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39" activePane="bottomLeft" state="frozen"/>
      <selection activeCell="I2" sqref="I2:L73"/>
      <selection pane="bottomLeft" activeCell="B23" sqref="B23"/>
    </sheetView>
  </sheetViews>
  <sheetFormatPr defaultColWidth="9.140625" defaultRowHeight="11.25" x14ac:dyDescent="0.2"/>
  <cols>
    <col min="1" max="1" width="9.5703125" style="171" bestFit="1" customWidth="1"/>
    <col min="2" max="2" width="46.140625" style="172" bestFit="1" customWidth="1"/>
    <col min="3" max="3" width="15.42578125" style="172" bestFit="1" customWidth="1"/>
    <col min="4" max="4" width="20.5703125" style="172" customWidth="1"/>
    <col min="5" max="5" width="21" style="172" bestFit="1" customWidth="1"/>
    <col min="6" max="6" width="6.140625" style="172" bestFit="1" customWidth="1"/>
    <col min="7" max="7" width="22.85546875" style="172" customWidth="1"/>
    <col min="8" max="8" width="23.5703125" style="172" customWidth="1"/>
    <col min="9" max="9" width="26.85546875" style="172" customWidth="1"/>
    <col min="10" max="10" width="19" style="172" customWidth="1"/>
    <col min="11" max="11" width="19.85546875" style="172" bestFit="1" customWidth="1"/>
    <col min="12" max="12" width="14.42578125" style="173" customWidth="1"/>
    <col min="13" max="14" width="24.85546875" style="172" bestFit="1" customWidth="1"/>
    <col min="15" max="15" width="24.42578125" style="172" bestFit="1" customWidth="1"/>
    <col min="16" max="16" width="24.85546875" style="172" bestFit="1" customWidth="1"/>
    <col min="17" max="256" width="9.140625" style="172"/>
    <col min="257" max="257" width="9.5703125" style="172" bestFit="1" customWidth="1"/>
    <col min="258" max="258" width="46.140625" style="172" bestFit="1" customWidth="1"/>
    <col min="259" max="259" width="15.42578125" style="172" bestFit="1" customWidth="1"/>
    <col min="260" max="260" width="20.5703125" style="172" customWidth="1"/>
    <col min="261" max="261" width="21" style="172" bestFit="1" customWidth="1"/>
    <col min="262" max="262" width="6.140625" style="172" bestFit="1" customWidth="1"/>
    <col min="263" max="263" width="22.85546875" style="172" customWidth="1"/>
    <col min="264" max="264" width="23.5703125" style="172" customWidth="1"/>
    <col min="265" max="265" width="26.85546875" style="172" customWidth="1"/>
    <col min="266" max="266" width="19" style="172" customWidth="1"/>
    <col min="267" max="267" width="19.85546875" style="172" bestFit="1" customWidth="1"/>
    <col min="268" max="268" width="14.42578125" style="172" customWidth="1"/>
    <col min="269" max="270" width="24.85546875" style="172" bestFit="1" customWidth="1"/>
    <col min="271" max="271" width="24.42578125" style="172" bestFit="1" customWidth="1"/>
    <col min="272" max="272" width="24.85546875" style="172" bestFit="1" customWidth="1"/>
    <col min="273" max="512" width="9.140625" style="172"/>
    <col min="513" max="513" width="9.5703125" style="172" bestFit="1" customWidth="1"/>
    <col min="514" max="514" width="46.140625" style="172" bestFit="1" customWidth="1"/>
    <col min="515" max="515" width="15.42578125" style="172" bestFit="1" customWidth="1"/>
    <col min="516" max="516" width="20.5703125" style="172" customWidth="1"/>
    <col min="517" max="517" width="21" style="172" bestFit="1" customWidth="1"/>
    <col min="518" max="518" width="6.140625" style="172" bestFit="1" customWidth="1"/>
    <col min="519" max="519" width="22.85546875" style="172" customWidth="1"/>
    <col min="520" max="520" width="23.5703125" style="172" customWidth="1"/>
    <col min="521" max="521" width="26.85546875" style="172" customWidth="1"/>
    <col min="522" max="522" width="19" style="172" customWidth="1"/>
    <col min="523" max="523" width="19.85546875" style="172" bestFit="1" customWidth="1"/>
    <col min="524" max="524" width="14.42578125" style="172" customWidth="1"/>
    <col min="525" max="526" width="24.85546875" style="172" bestFit="1" customWidth="1"/>
    <col min="527" max="527" width="24.42578125" style="172" bestFit="1" customWidth="1"/>
    <col min="528" max="528" width="24.85546875" style="172" bestFit="1" customWidth="1"/>
    <col min="529" max="768" width="9.140625" style="172"/>
    <col min="769" max="769" width="9.5703125" style="172" bestFit="1" customWidth="1"/>
    <col min="770" max="770" width="46.140625" style="172" bestFit="1" customWidth="1"/>
    <col min="771" max="771" width="15.42578125" style="172" bestFit="1" customWidth="1"/>
    <col min="772" max="772" width="20.5703125" style="172" customWidth="1"/>
    <col min="773" max="773" width="21" style="172" bestFit="1" customWidth="1"/>
    <col min="774" max="774" width="6.140625" style="172" bestFit="1" customWidth="1"/>
    <col min="775" max="775" width="22.85546875" style="172" customWidth="1"/>
    <col min="776" max="776" width="23.5703125" style="172" customWidth="1"/>
    <col min="777" max="777" width="26.85546875" style="172" customWidth="1"/>
    <col min="778" max="778" width="19" style="172" customWidth="1"/>
    <col min="779" max="779" width="19.85546875" style="172" bestFit="1" customWidth="1"/>
    <col min="780" max="780" width="14.42578125" style="172" customWidth="1"/>
    <col min="781" max="782" width="24.85546875" style="172" bestFit="1" customWidth="1"/>
    <col min="783" max="783" width="24.42578125" style="172" bestFit="1" customWidth="1"/>
    <col min="784" max="784" width="24.85546875" style="172" bestFit="1" customWidth="1"/>
    <col min="785" max="1024" width="9.140625" style="172"/>
    <col min="1025" max="1025" width="9.5703125" style="172" bestFit="1" customWidth="1"/>
    <col min="1026" max="1026" width="46.140625" style="172" bestFit="1" customWidth="1"/>
    <col min="1027" max="1027" width="15.42578125" style="172" bestFit="1" customWidth="1"/>
    <col min="1028" max="1028" width="20.5703125" style="172" customWidth="1"/>
    <col min="1029" max="1029" width="21" style="172" bestFit="1" customWidth="1"/>
    <col min="1030" max="1030" width="6.140625" style="172" bestFit="1" customWidth="1"/>
    <col min="1031" max="1031" width="22.85546875" style="172" customWidth="1"/>
    <col min="1032" max="1032" width="23.5703125" style="172" customWidth="1"/>
    <col min="1033" max="1033" width="26.85546875" style="172" customWidth="1"/>
    <col min="1034" max="1034" width="19" style="172" customWidth="1"/>
    <col min="1035" max="1035" width="19.85546875" style="172" bestFit="1" customWidth="1"/>
    <col min="1036" max="1036" width="14.42578125" style="172" customWidth="1"/>
    <col min="1037" max="1038" width="24.85546875" style="172" bestFit="1" customWidth="1"/>
    <col min="1039" max="1039" width="24.42578125" style="172" bestFit="1" customWidth="1"/>
    <col min="1040" max="1040" width="24.85546875" style="172" bestFit="1" customWidth="1"/>
    <col min="1041" max="1280" width="9.140625" style="172"/>
    <col min="1281" max="1281" width="9.5703125" style="172" bestFit="1" customWidth="1"/>
    <col min="1282" max="1282" width="46.140625" style="172" bestFit="1" customWidth="1"/>
    <col min="1283" max="1283" width="15.42578125" style="172" bestFit="1" customWidth="1"/>
    <col min="1284" max="1284" width="20.5703125" style="172" customWidth="1"/>
    <col min="1285" max="1285" width="21" style="172" bestFit="1" customWidth="1"/>
    <col min="1286" max="1286" width="6.140625" style="172" bestFit="1" customWidth="1"/>
    <col min="1287" max="1287" width="22.85546875" style="172" customWidth="1"/>
    <col min="1288" max="1288" width="23.5703125" style="172" customWidth="1"/>
    <col min="1289" max="1289" width="26.85546875" style="172" customWidth="1"/>
    <col min="1290" max="1290" width="19" style="172" customWidth="1"/>
    <col min="1291" max="1291" width="19.85546875" style="172" bestFit="1" customWidth="1"/>
    <col min="1292" max="1292" width="14.42578125" style="172" customWidth="1"/>
    <col min="1293" max="1294" width="24.85546875" style="172" bestFit="1" customWidth="1"/>
    <col min="1295" max="1295" width="24.42578125" style="172" bestFit="1" customWidth="1"/>
    <col min="1296" max="1296" width="24.85546875" style="172" bestFit="1" customWidth="1"/>
    <col min="1297" max="1536" width="9.140625" style="172"/>
    <col min="1537" max="1537" width="9.5703125" style="172" bestFit="1" customWidth="1"/>
    <col min="1538" max="1538" width="46.140625" style="172" bestFit="1" customWidth="1"/>
    <col min="1539" max="1539" width="15.42578125" style="172" bestFit="1" customWidth="1"/>
    <col min="1540" max="1540" width="20.5703125" style="172" customWidth="1"/>
    <col min="1541" max="1541" width="21" style="172" bestFit="1" customWidth="1"/>
    <col min="1542" max="1542" width="6.140625" style="172" bestFit="1" customWidth="1"/>
    <col min="1543" max="1543" width="22.85546875" style="172" customWidth="1"/>
    <col min="1544" max="1544" width="23.5703125" style="172" customWidth="1"/>
    <col min="1545" max="1545" width="26.85546875" style="172" customWidth="1"/>
    <col min="1546" max="1546" width="19" style="172" customWidth="1"/>
    <col min="1547" max="1547" width="19.85546875" style="172" bestFit="1" customWidth="1"/>
    <col min="1548" max="1548" width="14.42578125" style="172" customWidth="1"/>
    <col min="1549" max="1550" width="24.85546875" style="172" bestFit="1" customWidth="1"/>
    <col min="1551" max="1551" width="24.42578125" style="172" bestFit="1" customWidth="1"/>
    <col min="1552" max="1552" width="24.85546875" style="172" bestFit="1" customWidth="1"/>
    <col min="1553" max="1792" width="9.140625" style="172"/>
    <col min="1793" max="1793" width="9.5703125" style="172" bestFit="1" customWidth="1"/>
    <col min="1794" max="1794" width="46.140625" style="172" bestFit="1" customWidth="1"/>
    <col min="1795" max="1795" width="15.42578125" style="172" bestFit="1" customWidth="1"/>
    <col min="1796" max="1796" width="20.5703125" style="172" customWidth="1"/>
    <col min="1797" max="1797" width="21" style="172" bestFit="1" customWidth="1"/>
    <col min="1798" max="1798" width="6.140625" style="172" bestFit="1" customWidth="1"/>
    <col min="1799" max="1799" width="22.85546875" style="172" customWidth="1"/>
    <col min="1800" max="1800" width="23.5703125" style="172" customWidth="1"/>
    <col min="1801" max="1801" width="26.85546875" style="172" customWidth="1"/>
    <col min="1802" max="1802" width="19" style="172" customWidth="1"/>
    <col min="1803" max="1803" width="19.85546875" style="172" bestFit="1" customWidth="1"/>
    <col min="1804" max="1804" width="14.42578125" style="172" customWidth="1"/>
    <col min="1805" max="1806" width="24.85546875" style="172" bestFit="1" customWidth="1"/>
    <col min="1807" max="1807" width="24.42578125" style="172" bestFit="1" customWidth="1"/>
    <col min="1808" max="1808" width="24.85546875" style="172" bestFit="1" customWidth="1"/>
    <col min="1809" max="2048" width="9.140625" style="172"/>
    <col min="2049" max="2049" width="9.5703125" style="172" bestFit="1" customWidth="1"/>
    <col min="2050" max="2050" width="46.140625" style="172" bestFit="1" customWidth="1"/>
    <col min="2051" max="2051" width="15.42578125" style="172" bestFit="1" customWidth="1"/>
    <col min="2052" max="2052" width="20.5703125" style="172" customWidth="1"/>
    <col min="2053" max="2053" width="21" style="172" bestFit="1" customWidth="1"/>
    <col min="2054" max="2054" width="6.140625" style="172" bestFit="1" customWidth="1"/>
    <col min="2055" max="2055" width="22.85546875" style="172" customWidth="1"/>
    <col min="2056" max="2056" width="23.5703125" style="172" customWidth="1"/>
    <col min="2057" max="2057" width="26.85546875" style="172" customWidth="1"/>
    <col min="2058" max="2058" width="19" style="172" customWidth="1"/>
    <col min="2059" max="2059" width="19.85546875" style="172" bestFit="1" customWidth="1"/>
    <col min="2060" max="2060" width="14.42578125" style="172" customWidth="1"/>
    <col min="2061" max="2062" width="24.85546875" style="172" bestFit="1" customWidth="1"/>
    <col min="2063" max="2063" width="24.42578125" style="172" bestFit="1" customWidth="1"/>
    <col min="2064" max="2064" width="24.85546875" style="172" bestFit="1" customWidth="1"/>
    <col min="2065" max="2304" width="9.140625" style="172"/>
    <col min="2305" max="2305" width="9.5703125" style="172" bestFit="1" customWidth="1"/>
    <col min="2306" max="2306" width="46.140625" style="172" bestFit="1" customWidth="1"/>
    <col min="2307" max="2307" width="15.42578125" style="172" bestFit="1" customWidth="1"/>
    <col min="2308" max="2308" width="20.5703125" style="172" customWidth="1"/>
    <col min="2309" max="2309" width="21" style="172" bestFit="1" customWidth="1"/>
    <col min="2310" max="2310" width="6.140625" style="172" bestFit="1" customWidth="1"/>
    <col min="2311" max="2311" width="22.85546875" style="172" customWidth="1"/>
    <col min="2312" max="2312" width="23.5703125" style="172" customWidth="1"/>
    <col min="2313" max="2313" width="26.85546875" style="172" customWidth="1"/>
    <col min="2314" max="2314" width="19" style="172" customWidth="1"/>
    <col min="2315" max="2315" width="19.85546875" style="172" bestFit="1" customWidth="1"/>
    <col min="2316" max="2316" width="14.42578125" style="172" customWidth="1"/>
    <col min="2317" max="2318" width="24.85546875" style="172" bestFit="1" customWidth="1"/>
    <col min="2319" max="2319" width="24.42578125" style="172" bestFit="1" customWidth="1"/>
    <col min="2320" max="2320" width="24.85546875" style="172" bestFit="1" customWidth="1"/>
    <col min="2321" max="2560" width="9.140625" style="172"/>
    <col min="2561" max="2561" width="9.5703125" style="172" bestFit="1" customWidth="1"/>
    <col min="2562" max="2562" width="46.140625" style="172" bestFit="1" customWidth="1"/>
    <col min="2563" max="2563" width="15.42578125" style="172" bestFit="1" customWidth="1"/>
    <col min="2564" max="2564" width="20.5703125" style="172" customWidth="1"/>
    <col min="2565" max="2565" width="21" style="172" bestFit="1" customWidth="1"/>
    <col min="2566" max="2566" width="6.140625" style="172" bestFit="1" customWidth="1"/>
    <col min="2567" max="2567" width="22.85546875" style="172" customWidth="1"/>
    <col min="2568" max="2568" width="23.5703125" style="172" customWidth="1"/>
    <col min="2569" max="2569" width="26.85546875" style="172" customWidth="1"/>
    <col min="2570" max="2570" width="19" style="172" customWidth="1"/>
    <col min="2571" max="2571" width="19.85546875" style="172" bestFit="1" customWidth="1"/>
    <col min="2572" max="2572" width="14.42578125" style="172" customWidth="1"/>
    <col min="2573" max="2574" width="24.85546875" style="172" bestFit="1" customWidth="1"/>
    <col min="2575" max="2575" width="24.42578125" style="172" bestFit="1" customWidth="1"/>
    <col min="2576" max="2576" width="24.85546875" style="172" bestFit="1" customWidth="1"/>
    <col min="2577" max="2816" width="9.140625" style="172"/>
    <col min="2817" max="2817" width="9.5703125" style="172" bestFit="1" customWidth="1"/>
    <col min="2818" max="2818" width="46.140625" style="172" bestFit="1" customWidth="1"/>
    <col min="2819" max="2819" width="15.42578125" style="172" bestFit="1" customWidth="1"/>
    <col min="2820" max="2820" width="20.5703125" style="172" customWidth="1"/>
    <col min="2821" max="2821" width="21" style="172" bestFit="1" customWidth="1"/>
    <col min="2822" max="2822" width="6.140625" style="172" bestFit="1" customWidth="1"/>
    <col min="2823" max="2823" width="22.85546875" style="172" customWidth="1"/>
    <col min="2824" max="2824" width="23.5703125" style="172" customWidth="1"/>
    <col min="2825" max="2825" width="26.85546875" style="172" customWidth="1"/>
    <col min="2826" max="2826" width="19" style="172" customWidth="1"/>
    <col min="2827" max="2827" width="19.85546875" style="172" bestFit="1" customWidth="1"/>
    <col min="2828" max="2828" width="14.42578125" style="172" customWidth="1"/>
    <col min="2829" max="2830" width="24.85546875" style="172" bestFit="1" customWidth="1"/>
    <col min="2831" max="2831" width="24.42578125" style="172" bestFit="1" customWidth="1"/>
    <col min="2832" max="2832" width="24.85546875" style="172" bestFit="1" customWidth="1"/>
    <col min="2833" max="3072" width="9.140625" style="172"/>
    <col min="3073" max="3073" width="9.5703125" style="172" bestFit="1" customWidth="1"/>
    <col min="3074" max="3074" width="46.140625" style="172" bestFit="1" customWidth="1"/>
    <col min="3075" max="3075" width="15.42578125" style="172" bestFit="1" customWidth="1"/>
    <col min="3076" max="3076" width="20.5703125" style="172" customWidth="1"/>
    <col min="3077" max="3077" width="21" style="172" bestFit="1" customWidth="1"/>
    <col min="3078" max="3078" width="6.140625" style="172" bestFit="1" customWidth="1"/>
    <col min="3079" max="3079" width="22.85546875" style="172" customWidth="1"/>
    <col min="3080" max="3080" width="23.5703125" style="172" customWidth="1"/>
    <col min="3081" max="3081" width="26.85546875" style="172" customWidth="1"/>
    <col min="3082" max="3082" width="19" style="172" customWidth="1"/>
    <col min="3083" max="3083" width="19.85546875" style="172" bestFit="1" customWidth="1"/>
    <col min="3084" max="3084" width="14.42578125" style="172" customWidth="1"/>
    <col min="3085" max="3086" width="24.85546875" style="172" bestFit="1" customWidth="1"/>
    <col min="3087" max="3087" width="24.42578125" style="172" bestFit="1" customWidth="1"/>
    <col min="3088" max="3088" width="24.85546875" style="172" bestFit="1" customWidth="1"/>
    <col min="3089" max="3328" width="9.140625" style="172"/>
    <col min="3329" max="3329" width="9.5703125" style="172" bestFit="1" customWidth="1"/>
    <col min="3330" max="3330" width="46.140625" style="172" bestFit="1" customWidth="1"/>
    <col min="3331" max="3331" width="15.42578125" style="172" bestFit="1" customWidth="1"/>
    <col min="3332" max="3332" width="20.5703125" style="172" customWidth="1"/>
    <col min="3333" max="3333" width="21" style="172" bestFit="1" customWidth="1"/>
    <col min="3334" max="3334" width="6.140625" style="172" bestFit="1" customWidth="1"/>
    <col min="3335" max="3335" width="22.85546875" style="172" customWidth="1"/>
    <col min="3336" max="3336" width="23.5703125" style="172" customWidth="1"/>
    <col min="3337" max="3337" width="26.85546875" style="172" customWidth="1"/>
    <col min="3338" max="3338" width="19" style="172" customWidth="1"/>
    <col min="3339" max="3339" width="19.85546875" style="172" bestFit="1" customWidth="1"/>
    <col min="3340" max="3340" width="14.42578125" style="172" customWidth="1"/>
    <col min="3341" max="3342" width="24.85546875" style="172" bestFit="1" customWidth="1"/>
    <col min="3343" max="3343" width="24.42578125" style="172" bestFit="1" customWidth="1"/>
    <col min="3344" max="3344" width="24.85546875" style="172" bestFit="1" customWidth="1"/>
    <col min="3345" max="3584" width="9.140625" style="172"/>
    <col min="3585" max="3585" width="9.5703125" style="172" bestFit="1" customWidth="1"/>
    <col min="3586" max="3586" width="46.140625" style="172" bestFit="1" customWidth="1"/>
    <col min="3587" max="3587" width="15.42578125" style="172" bestFit="1" customWidth="1"/>
    <col min="3588" max="3588" width="20.5703125" style="172" customWidth="1"/>
    <col min="3589" max="3589" width="21" style="172" bestFit="1" customWidth="1"/>
    <col min="3590" max="3590" width="6.140625" style="172" bestFit="1" customWidth="1"/>
    <col min="3591" max="3591" width="22.85546875" style="172" customWidth="1"/>
    <col min="3592" max="3592" width="23.5703125" style="172" customWidth="1"/>
    <col min="3593" max="3593" width="26.85546875" style="172" customWidth="1"/>
    <col min="3594" max="3594" width="19" style="172" customWidth="1"/>
    <col min="3595" max="3595" width="19.85546875" style="172" bestFit="1" customWidth="1"/>
    <col min="3596" max="3596" width="14.42578125" style="172" customWidth="1"/>
    <col min="3597" max="3598" width="24.85546875" style="172" bestFit="1" customWidth="1"/>
    <col min="3599" max="3599" width="24.42578125" style="172" bestFit="1" customWidth="1"/>
    <col min="3600" max="3600" width="24.85546875" style="172" bestFit="1" customWidth="1"/>
    <col min="3601" max="3840" width="9.140625" style="172"/>
    <col min="3841" max="3841" width="9.5703125" style="172" bestFit="1" customWidth="1"/>
    <col min="3842" max="3842" width="46.140625" style="172" bestFit="1" customWidth="1"/>
    <col min="3843" max="3843" width="15.42578125" style="172" bestFit="1" customWidth="1"/>
    <col min="3844" max="3844" width="20.5703125" style="172" customWidth="1"/>
    <col min="3845" max="3845" width="21" style="172" bestFit="1" customWidth="1"/>
    <col min="3846" max="3846" width="6.140625" style="172" bestFit="1" customWidth="1"/>
    <col min="3847" max="3847" width="22.85546875" style="172" customWidth="1"/>
    <col min="3848" max="3848" width="23.5703125" style="172" customWidth="1"/>
    <col min="3849" max="3849" width="26.85546875" style="172" customWidth="1"/>
    <col min="3850" max="3850" width="19" style="172" customWidth="1"/>
    <col min="3851" max="3851" width="19.85546875" style="172" bestFit="1" customWidth="1"/>
    <col min="3852" max="3852" width="14.42578125" style="172" customWidth="1"/>
    <col min="3853" max="3854" width="24.85546875" style="172" bestFit="1" customWidth="1"/>
    <col min="3855" max="3855" width="24.42578125" style="172" bestFit="1" customWidth="1"/>
    <col min="3856" max="3856" width="24.85546875" style="172" bestFit="1" customWidth="1"/>
    <col min="3857" max="4096" width="9.140625" style="172"/>
    <col min="4097" max="4097" width="9.5703125" style="172" bestFit="1" customWidth="1"/>
    <col min="4098" max="4098" width="46.140625" style="172" bestFit="1" customWidth="1"/>
    <col min="4099" max="4099" width="15.42578125" style="172" bestFit="1" customWidth="1"/>
    <col min="4100" max="4100" width="20.5703125" style="172" customWidth="1"/>
    <col min="4101" max="4101" width="21" style="172" bestFit="1" customWidth="1"/>
    <col min="4102" max="4102" width="6.140625" style="172" bestFit="1" customWidth="1"/>
    <col min="4103" max="4103" width="22.85546875" style="172" customWidth="1"/>
    <col min="4104" max="4104" width="23.5703125" style="172" customWidth="1"/>
    <col min="4105" max="4105" width="26.85546875" style="172" customWidth="1"/>
    <col min="4106" max="4106" width="19" style="172" customWidth="1"/>
    <col min="4107" max="4107" width="19.85546875" style="172" bestFit="1" customWidth="1"/>
    <col min="4108" max="4108" width="14.42578125" style="172" customWidth="1"/>
    <col min="4109" max="4110" width="24.85546875" style="172" bestFit="1" customWidth="1"/>
    <col min="4111" max="4111" width="24.42578125" style="172" bestFit="1" customWidth="1"/>
    <col min="4112" max="4112" width="24.85546875" style="172" bestFit="1" customWidth="1"/>
    <col min="4113" max="4352" width="9.140625" style="172"/>
    <col min="4353" max="4353" width="9.5703125" style="172" bestFit="1" customWidth="1"/>
    <col min="4354" max="4354" width="46.140625" style="172" bestFit="1" customWidth="1"/>
    <col min="4355" max="4355" width="15.42578125" style="172" bestFit="1" customWidth="1"/>
    <col min="4356" max="4356" width="20.5703125" style="172" customWidth="1"/>
    <col min="4357" max="4357" width="21" style="172" bestFit="1" customWidth="1"/>
    <col min="4358" max="4358" width="6.140625" style="172" bestFit="1" customWidth="1"/>
    <col min="4359" max="4359" width="22.85546875" style="172" customWidth="1"/>
    <col min="4360" max="4360" width="23.5703125" style="172" customWidth="1"/>
    <col min="4361" max="4361" width="26.85546875" style="172" customWidth="1"/>
    <col min="4362" max="4362" width="19" style="172" customWidth="1"/>
    <col min="4363" max="4363" width="19.85546875" style="172" bestFit="1" customWidth="1"/>
    <col min="4364" max="4364" width="14.42578125" style="172" customWidth="1"/>
    <col min="4365" max="4366" width="24.85546875" style="172" bestFit="1" customWidth="1"/>
    <col min="4367" max="4367" width="24.42578125" style="172" bestFit="1" customWidth="1"/>
    <col min="4368" max="4368" width="24.85546875" style="172" bestFit="1" customWidth="1"/>
    <col min="4369" max="4608" width="9.140625" style="172"/>
    <col min="4609" max="4609" width="9.5703125" style="172" bestFit="1" customWidth="1"/>
    <col min="4610" max="4610" width="46.140625" style="172" bestFit="1" customWidth="1"/>
    <col min="4611" max="4611" width="15.42578125" style="172" bestFit="1" customWidth="1"/>
    <col min="4612" max="4612" width="20.5703125" style="172" customWidth="1"/>
    <col min="4613" max="4613" width="21" style="172" bestFit="1" customWidth="1"/>
    <col min="4614" max="4614" width="6.140625" style="172" bestFit="1" customWidth="1"/>
    <col min="4615" max="4615" width="22.85546875" style="172" customWidth="1"/>
    <col min="4616" max="4616" width="23.5703125" style="172" customWidth="1"/>
    <col min="4617" max="4617" width="26.85546875" style="172" customWidth="1"/>
    <col min="4618" max="4618" width="19" style="172" customWidth="1"/>
    <col min="4619" max="4619" width="19.85546875" style="172" bestFit="1" customWidth="1"/>
    <col min="4620" max="4620" width="14.42578125" style="172" customWidth="1"/>
    <col min="4621" max="4622" width="24.85546875" style="172" bestFit="1" customWidth="1"/>
    <col min="4623" max="4623" width="24.42578125" style="172" bestFit="1" customWidth="1"/>
    <col min="4624" max="4624" width="24.85546875" style="172" bestFit="1" customWidth="1"/>
    <col min="4625" max="4864" width="9.140625" style="172"/>
    <col min="4865" max="4865" width="9.5703125" style="172" bestFit="1" customWidth="1"/>
    <col min="4866" max="4866" width="46.140625" style="172" bestFit="1" customWidth="1"/>
    <col min="4867" max="4867" width="15.42578125" style="172" bestFit="1" customWidth="1"/>
    <col min="4868" max="4868" width="20.5703125" style="172" customWidth="1"/>
    <col min="4869" max="4869" width="21" style="172" bestFit="1" customWidth="1"/>
    <col min="4870" max="4870" width="6.140625" style="172" bestFit="1" customWidth="1"/>
    <col min="4871" max="4871" width="22.85546875" style="172" customWidth="1"/>
    <col min="4872" max="4872" width="23.5703125" style="172" customWidth="1"/>
    <col min="4873" max="4873" width="26.85546875" style="172" customWidth="1"/>
    <col min="4874" max="4874" width="19" style="172" customWidth="1"/>
    <col min="4875" max="4875" width="19.85546875" style="172" bestFit="1" customWidth="1"/>
    <col min="4876" max="4876" width="14.42578125" style="172" customWidth="1"/>
    <col min="4877" max="4878" width="24.85546875" style="172" bestFit="1" customWidth="1"/>
    <col min="4879" max="4879" width="24.42578125" style="172" bestFit="1" customWidth="1"/>
    <col min="4880" max="4880" width="24.85546875" style="172" bestFit="1" customWidth="1"/>
    <col min="4881" max="5120" width="9.140625" style="172"/>
    <col min="5121" max="5121" width="9.5703125" style="172" bestFit="1" customWidth="1"/>
    <col min="5122" max="5122" width="46.140625" style="172" bestFit="1" customWidth="1"/>
    <col min="5123" max="5123" width="15.42578125" style="172" bestFit="1" customWidth="1"/>
    <col min="5124" max="5124" width="20.5703125" style="172" customWidth="1"/>
    <col min="5125" max="5125" width="21" style="172" bestFit="1" customWidth="1"/>
    <col min="5126" max="5126" width="6.140625" style="172" bestFit="1" customWidth="1"/>
    <col min="5127" max="5127" width="22.85546875" style="172" customWidth="1"/>
    <col min="5128" max="5128" width="23.5703125" style="172" customWidth="1"/>
    <col min="5129" max="5129" width="26.85546875" style="172" customWidth="1"/>
    <col min="5130" max="5130" width="19" style="172" customWidth="1"/>
    <col min="5131" max="5131" width="19.85546875" style="172" bestFit="1" customWidth="1"/>
    <col min="5132" max="5132" width="14.42578125" style="172" customWidth="1"/>
    <col min="5133" max="5134" width="24.85546875" style="172" bestFit="1" customWidth="1"/>
    <col min="5135" max="5135" width="24.42578125" style="172" bestFit="1" customWidth="1"/>
    <col min="5136" max="5136" width="24.85546875" style="172" bestFit="1" customWidth="1"/>
    <col min="5137" max="5376" width="9.140625" style="172"/>
    <col min="5377" max="5377" width="9.5703125" style="172" bestFit="1" customWidth="1"/>
    <col min="5378" max="5378" width="46.140625" style="172" bestFit="1" customWidth="1"/>
    <col min="5379" max="5379" width="15.42578125" style="172" bestFit="1" customWidth="1"/>
    <col min="5380" max="5380" width="20.5703125" style="172" customWidth="1"/>
    <col min="5381" max="5381" width="21" style="172" bestFit="1" customWidth="1"/>
    <col min="5382" max="5382" width="6.140625" style="172" bestFit="1" customWidth="1"/>
    <col min="5383" max="5383" width="22.85546875" style="172" customWidth="1"/>
    <col min="5384" max="5384" width="23.5703125" style="172" customWidth="1"/>
    <col min="5385" max="5385" width="26.85546875" style="172" customWidth="1"/>
    <col min="5386" max="5386" width="19" style="172" customWidth="1"/>
    <col min="5387" max="5387" width="19.85546875" style="172" bestFit="1" customWidth="1"/>
    <col min="5388" max="5388" width="14.42578125" style="172" customWidth="1"/>
    <col min="5389" max="5390" width="24.85546875" style="172" bestFit="1" customWidth="1"/>
    <col min="5391" max="5391" width="24.42578125" style="172" bestFit="1" customWidth="1"/>
    <col min="5392" max="5392" width="24.85546875" style="172" bestFit="1" customWidth="1"/>
    <col min="5393" max="5632" width="9.140625" style="172"/>
    <col min="5633" max="5633" width="9.5703125" style="172" bestFit="1" customWidth="1"/>
    <col min="5634" max="5634" width="46.140625" style="172" bestFit="1" customWidth="1"/>
    <col min="5635" max="5635" width="15.42578125" style="172" bestFit="1" customWidth="1"/>
    <col min="5636" max="5636" width="20.5703125" style="172" customWidth="1"/>
    <col min="5637" max="5637" width="21" style="172" bestFit="1" customWidth="1"/>
    <col min="5638" max="5638" width="6.140625" style="172" bestFit="1" customWidth="1"/>
    <col min="5639" max="5639" width="22.85546875" style="172" customWidth="1"/>
    <col min="5640" max="5640" width="23.5703125" style="172" customWidth="1"/>
    <col min="5641" max="5641" width="26.85546875" style="172" customWidth="1"/>
    <col min="5642" max="5642" width="19" style="172" customWidth="1"/>
    <col min="5643" max="5643" width="19.85546875" style="172" bestFit="1" customWidth="1"/>
    <col min="5644" max="5644" width="14.42578125" style="172" customWidth="1"/>
    <col min="5645" max="5646" width="24.85546875" style="172" bestFit="1" customWidth="1"/>
    <col min="5647" max="5647" width="24.42578125" style="172" bestFit="1" customWidth="1"/>
    <col min="5648" max="5648" width="24.85546875" style="172" bestFit="1" customWidth="1"/>
    <col min="5649" max="5888" width="9.140625" style="172"/>
    <col min="5889" max="5889" width="9.5703125" style="172" bestFit="1" customWidth="1"/>
    <col min="5890" max="5890" width="46.140625" style="172" bestFit="1" customWidth="1"/>
    <col min="5891" max="5891" width="15.42578125" style="172" bestFit="1" customWidth="1"/>
    <col min="5892" max="5892" width="20.5703125" style="172" customWidth="1"/>
    <col min="5893" max="5893" width="21" style="172" bestFit="1" customWidth="1"/>
    <col min="5894" max="5894" width="6.140625" style="172" bestFit="1" customWidth="1"/>
    <col min="5895" max="5895" width="22.85546875" style="172" customWidth="1"/>
    <col min="5896" max="5896" width="23.5703125" style="172" customWidth="1"/>
    <col min="5897" max="5897" width="26.85546875" style="172" customWidth="1"/>
    <col min="5898" max="5898" width="19" style="172" customWidth="1"/>
    <col min="5899" max="5899" width="19.85546875" style="172" bestFit="1" customWidth="1"/>
    <col min="5900" max="5900" width="14.42578125" style="172" customWidth="1"/>
    <col min="5901" max="5902" width="24.85546875" style="172" bestFit="1" customWidth="1"/>
    <col min="5903" max="5903" width="24.42578125" style="172" bestFit="1" customWidth="1"/>
    <col min="5904" max="5904" width="24.85546875" style="172" bestFit="1" customWidth="1"/>
    <col min="5905" max="6144" width="9.140625" style="172"/>
    <col min="6145" max="6145" width="9.5703125" style="172" bestFit="1" customWidth="1"/>
    <col min="6146" max="6146" width="46.140625" style="172" bestFit="1" customWidth="1"/>
    <col min="6147" max="6147" width="15.42578125" style="172" bestFit="1" customWidth="1"/>
    <col min="6148" max="6148" width="20.5703125" style="172" customWidth="1"/>
    <col min="6149" max="6149" width="21" style="172" bestFit="1" customWidth="1"/>
    <col min="6150" max="6150" width="6.140625" style="172" bestFit="1" customWidth="1"/>
    <col min="6151" max="6151" width="22.85546875" style="172" customWidth="1"/>
    <col min="6152" max="6152" width="23.5703125" style="172" customWidth="1"/>
    <col min="6153" max="6153" width="26.85546875" style="172" customWidth="1"/>
    <col min="6154" max="6154" width="19" style="172" customWidth="1"/>
    <col min="6155" max="6155" width="19.85546875" style="172" bestFit="1" customWidth="1"/>
    <col min="6156" max="6156" width="14.42578125" style="172" customWidth="1"/>
    <col min="6157" max="6158" width="24.85546875" style="172" bestFit="1" customWidth="1"/>
    <col min="6159" max="6159" width="24.42578125" style="172" bestFit="1" customWidth="1"/>
    <col min="6160" max="6160" width="24.85546875" style="172" bestFit="1" customWidth="1"/>
    <col min="6161" max="6400" width="9.140625" style="172"/>
    <col min="6401" max="6401" width="9.5703125" style="172" bestFit="1" customWidth="1"/>
    <col min="6402" max="6402" width="46.140625" style="172" bestFit="1" customWidth="1"/>
    <col min="6403" max="6403" width="15.42578125" style="172" bestFit="1" customWidth="1"/>
    <col min="6404" max="6404" width="20.5703125" style="172" customWidth="1"/>
    <col min="6405" max="6405" width="21" style="172" bestFit="1" customWidth="1"/>
    <col min="6406" max="6406" width="6.140625" style="172" bestFit="1" customWidth="1"/>
    <col min="6407" max="6407" width="22.85546875" style="172" customWidth="1"/>
    <col min="6408" max="6408" width="23.5703125" style="172" customWidth="1"/>
    <col min="6409" max="6409" width="26.85546875" style="172" customWidth="1"/>
    <col min="6410" max="6410" width="19" style="172" customWidth="1"/>
    <col min="6411" max="6411" width="19.85546875" style="172" bestFit="1" customWidth="1"/>
    <col min="6412" max="6412" width="14.42578125" style="172" customWidth="1"/>
    <col min="6413" max="6414" width="24.85546875" style="172" bestFit="1" customWidth="1"/>
    <col min="6415" max="6415" width="24.42578125" style="172" bestFit="1" customWidth="1"/>
    <col min="6416" max="6416" width="24.85546875" style="172" bestFit="1" customWidth="1"/>
    <col min="6417" max="6656" width="9.140625" style="172"/>
    <col min="6657" max="6657" width="9.5703125" style="172" bestFit="1" customWidth="1"/>
    <col min="6658" max="6658" width="46.140625" style="172" bestFit="1" customWidth="1"/>
    <col min="6659" max="6659" width="15.42578125" style="172" bestFit="1" customWidth="1"/>
    <col min="6660" max="6660" width="20.5703125" style="172" customWidth="1"/>
    <col min="6661" max="6661" width="21" style="172" bestFit="1" customWidth="1"/>
    <col min="6662" max="6662" width="6.140625" style="172" bestFit="1" customWidth="1"/>
    <col min="6663" max="6663" width="22.85546875" style="172" customWidth="1"/>
    <col min="6664" max="6664" width="23.5703125" style="172" customWidth="1"/>
    <col min="6665" max="6665" width="26.85546875" style="172" customWidth="1"/>
    <col min="6666" max="6666" width="19" style="172" customWidth="1"/>
    <col min="6667" max="6667" width="19.85546875" style="172" bestFit="1" customWidth="1"/>
    <col min="6668" max="6668" width="14.42578125" style="172" customWidth="1"/>
    <col min="6669" max="6670" width="24.85546875" style="172" bestFit="1" customWidth="1"/>
    <col min="6671" max="6671" width="24.42578125" style="172" bestFit="1" customWidth="1"/>
    <col min="6672" max="6672" width="24.85546875" style="172" bestFit="1" customWidth="1"/>
    <col min="6673" max="6912" width="9.140625" style="172"/>
    <col min="6913" max="6913" width="9.5703125" style="172" bestFit="1" customWidth="1"/>
    <col min="6914" max="6914" width="46.140625" style="172" bestFit="1" customWidth="1"/>
    <col min="6915" max="6915" width="15.42578125" style="172" bestFit="1" customWidth="1"/>
    <col min="6916" max="6916" width="20.5703125" style="172" customWidth="1"/>
    <col min="6917" max="6917" width="21" style="172" bestFit="1" customWidth="1"/>
    <col min="6918" max="6918" width="6.140625" style="172" bestFit="1" customWidth="1"/>
    <col min="6919" max="6919" width="22.85546875" style="172" customWidth="1"/>
    <col min="6920" max="6920" width="23.5703125" style="172" customWidth="1"/>
    <col min="6921" max="6921" width="26.85546875" style="172" customWidth="1"/>
    <col min="6922" max="6922" width="19" style="172" customWidth="1"/>
    <col min="6923" max="6923" width="19.85546875" style="172" bestFit="1" customWidth="1"/>
    <col min="6924" max="6924" width="14.42578125" style="172" customWidth="1"/>
    <col min="6925" max="6926" width="24.85546875" style="172" bestFit="1" customWidth="1"/>
    <col min="6927" max="6927" width="24.42578125" style="172" bestFit="1" customWidth="1"/>
    <col min="6928" max="6928" width="24.85546875" style="172" bestFit="1" customWidth="1"/>
    <col min="6929" max="7168" width="9.140625" style="172"/>
    <col min="7169" max="7169" width="9.5703125" style="172" bestFit="1" customWidth="1"/>
    <col min="7170" max="7170" width="46.140625" style="172" bestFit="1" customWidth="1"/>
    <col min="7171" max="7171" width="15.42578125" style="172" bestFit="1" customWidth="1"/>
    <col min="7172" max="7172" width="20.5703125" style="172" customWidth="1"/>
    <col min="7173" max="7173" width="21" style="172" bestFit="1" customWidth="1"/>
    <col min="7174" max="7174" width="6.140625" style="172" bestFit="1" customWidth="1"/>
    <col min="7175" max="7175" width="22.85546875" style="172" customWidth="1"/>
    <col min="7176" max="7176" width="23.5703125" style="172" customWidth="1"/>
    <col min="7177" max="7177" width="26.85546875" style="172" customWidth="1"/>
    <col min="7178" max="7178" width="19" style="172" customWidth="1"/>
    <col min="7179" max="7179" width="19.85546875" style="172" bestFit="1" customWidth="1"/>
    <col min="7180" max="7180" width="14.42578125" style="172" customWidth="1"/>
    <col min="7181" max="7182" width="24.85546875" style="172" bestFit="1" customWidth="1"/>
    <col min="7183" max="7183" width="24.42578125" style="172" bestFit="1" customWidth="1"/>
    <col min="7184" max="7184" width="24.85546875" style="172" bestFit="1" customWidth="1"/>
    <col min="7185" max="7424" width="9.140625" style="172"/>
    <col min="7425" max="7425" width="9.5703125" style="172" bestFit="1" customWidth="1"/>
    <col min="7426" max="7426" width="46.140625" style="172" bestFit="1" customWidth="1"/>
    <col min="7427" max="7427" width="15.42578125" style="172" bestFit="1" customWidth="1"/>
    <col min="7428" max="7428" width="20.5703125" style="172" customWidth="1"/>
    <col min="7429" max="7429" width="21" style="172" bestFit="1" customWidth="1"/>
    <col min="7430" max="7430" width="6.140625" style="172" bestFit="1" customWidth="1"/>
    <col min="7431" max="7431" width="22.85546875" style="172" customWidth="1"/>
    <col min="7432" max="7432" width="23.5703125" style="172" customWidth="1"/>
    <col min="7433" max="7433" width="26.85546875" style="172" customWidth="1"/>
    <col min="7434" max="7434" width="19" style="172" customWidth="1"/>
    <col min="7435" max="7435" width="19.85546875" style="172" bestFit="1" customWidth="1"/>
    <col min="7436" max="7436" width="14.42578125" style="172" customWidth="1"/>
    <col min="7437" max="7438" width="24.85546875" style="172" bestFit="1" customWidth="1"/>
    <col min="7439" max="7439" width="24.42578125" style="172" bestFit="1" customWidth="1"/>
    <col min="7440" max="7440" width="24.85546875" style="172" bestFit="1" customWidth="1"/>
    <col min="7441" max="7680" width="9.140625" style="172"/>
    <col min="7681" max="7681" width="9.5703125" style="172" bestFit="1" customWidth="1"/>
    <col min="7682" max="7682" width="46.140625" style="172" bestFit="1" customWidth="1"/>
    <col min="7683" max="7683" width="15.42578125" style="172" bestFit="1" customWidth="1"/>
    <col min="7684" max="7684" width="20.5703125" style="172" customWidth="1"/>
    <col min="7685" max="7685" width="21" style="172" bestFit="1" customWidth="1"/>
    <col min="7686" max="7686" width="6.140625" style="172" bestFit="1" customWidth="1"/>
    <col min="7687" max="7687" width="22.85546875" style="172" customWidth="1"/>
    <col min="7688" max="7688" width="23.5703125" style="172" customWidth="1"/>
    <col min="7689" max="7689" width="26.85546875" style="172" customWidth="1"/>
    <col min="7690" max="7690" width="19" style="172" customWidth="1"/>
    <col min="7691" max="7691" width="19.85546875" style="172" bestFit="1" customWidth="1"/>
    <col min="7692" max="7692" width="14.42578125" style="172" customWidth="1"/>
    <col min="7693" max="7694" width="24.85546875" style="172" bestFit="1" customWidth="1"/>
    <col min="7695" max="7695" width="24.42578125" style="172" bestFit="1" customWidth="1"/>
    <col min="7696" max="7696" width="24.85546875" style="172" bestFit="1" customWidth="1"/>
    <col min="7697" max="7936" width="9.140625" style="172"/>
    <col min="7937" max="7937" width="9.5703125" style="172" bestFit="1" customWidth="1"/>
    <col min="7938" max="7938" width="46.140625" style="172" bestFit="1" customWidth="1"/>
    <col min="7939" max="7939" width="15.42578125" style="172" bestFit="1" customWidth="1"/>
    <col min="7940" max="7940" width="20.5703125" style="172" customWidth="1"/>
    <col min="7941" max="7941" width="21" style="172" bestFit="1" customWidth="1"/>
    <col min="7942" max="7942" width="6.140625" style="172" bestFit="1" customWidth="1"/>
    <col min="7943" max="7943" width="22.85546875" style="172" customWidth="1"/>
    <col min="7944" max="7944" width="23.5703125" style="172" customWidth="1"/>
    <col min="7945" max="7945" width="26.85546875" style="172" customWidth="1"/>
    <col min="7946" max="7946" width="19" style="172" customWidth="1"/>
    <col min="7947" max="7947" width="19.85546875" style="172" bestFit="1" customWidth="1"/>
    <col min="7948" max="7948" width="14.42578125" style="172" customWidth="1"/>
    <col min="7949" max="7950" width="24.85546875" style="172" bestFit="1" customWidth="1"/>
    <col min="7951" max="7951" width="24.42578125" style="172" bestFit="1" customWidth="1"/>
    <col min="7952" max="7952" width="24.85546875" style="172" bestFit="1" customWidth="1"/>
    <col min="7953" max="8192" width="9.140625" style="172"/>
    <col min="8193" max="8193" width="9.5703125" style="172" bestFit="1" customWidth="1"/>
    <col min="8194" max="8194" width="46.140625" style="172" bestFit="1" customWidth="1"/>
    <col min="8195" max="8195" width="15.42578125" style="172" bestFit="1" customWidth="1"/>
    <col min="8196" max="8196" width="20.5703125" style="172" customWidth="1"/>
    <col min="8197" max="8197" width="21" style="172" bestFit="1" customWidth="1"/>
    <col min="8198" max="8198" width="6.140625" style="172" bestFit="1" customWidth="1"/>
    <col min="8199" max="8199" width="22.85546875" style="172" customWidth="1"/>
    <col min="8200" max="8200" width="23.5703125" style="172" customWidth="1"/>
    <col min="8201" max="8201" width="26.85546875" style="172" customWidth="1"/>
    <col min="8202" max="8202" width="19" style="172" customWidth="1"/>
    <col min="8203" max="8203" width="19.85546875" style="172" bestFit="1" customWidth="1"/>
    <col min="8204" max="8204" width="14.42578125" style="172" customWidth="1"/>
    <col min="8205" max="8206" width="24.85546875" style="172" bestFit="1" customWidth="1"/>
    <col min="8207" max="8207" width="24.42578125" style="172" bestFit="1" customWidth="1"/>
    <col min="8208" max="8208" width="24.85546875" style="172" bestFit="1" customWidth="1"/>
    <col min="8209" max="8448" width="9.140625" style="172"/>
    <col min="8449" max="8449" width="9.5703125" style="172" bestFit="1" customWidth="1"/>
    <col min="8450" max="8450" width="46.140625" style="172" bestFit="1" customWidth="1"/>
    <col min="8451" max="8451" width="15.42578125" style="172" bestFit="1" customWidth="1"/>
    <col min="8452" max="8452" width="20.5703125" style="172" customWidth="1"/>
    <col min="8453" max="8453" width="21" style="172" bestFit="1" customWidth="1"/>
    <col min="8454" max="8454" width="6.140625" style="172" bestFit="1" customWidth="1"/>
    <col min="8455" max="8455" width="22.85546875" style="172" customWidth="1"/>
    <col min="8456" max="8456" width="23.5703125" style="172" customWidth="1"/>
    <col min="8457" max="8457" width="26.85546875" style="172" customWidth="1"/>
    <col min="8458" max="8458" width="19" style="172" customWidth="1"/>
    <col min="8459" max="8459" width="19.85546875" style="172" bestFit="1" customWidth="1"/>
    <col min="8460" max="8460" width="14.42578125" style="172" customWidth="1"/>
    <col min="8461" max="8462" width="24.85546875" style="172" bestFit="1" customWidth="1"/>
    <col min="8463" max="8463" width="24.42578125" style="172" bestFit="1" customWidth="1"/>
    <col min="8464" max="8464" width="24.85546875" style="172" bestFit="1" customWidth="1"/>
    <col min="8465" max="8704" width="9.140625" style="172"/>
    <col min="8705" max="8705" width="9.5703125" style="172" bestFit="1" customWidth="1"/>
    <col min="8706" max="8706" width="46.140625" style="172" bestFit="1" customWidth="1"/>
    <col min="8707" max="8707" width="15.42578125" style="172" bestFit="1" customWidth="1"/>
    <col min="8708" max="8708" width="20.5703125" style="172" customWidth="1"/>
    <col min="8709" max="8709" width="21" style="172" bestFit="1" customWidth="1"/>
    <col min="8710" max="8710" width="6.140625" style="172" bestFit="1" customWidth="1"/>
    <col min="8711" max="8711" width="22.85546875" style="172" customWidth="1"/>
    <col min="8712" max="8712" width="23.5703125" style="172" customWidth="1"/>
    <col min="8713" max="8713" width="26.85546875" style="172" customWidth="1"/>
    <col min="8714" max="8714" width="19" style="172" customWidth="1"/>
    <col min="8715" max="8715" width="19.85546875" style="172" bestFit="1" customWidth="1"/>
    <col min="8716" max="8716" width="14.42578125" style="172" customWidth="1"/>
    <col min="8717" max="8718" width="24.85546875" style="172" bestFit="1" customWidth="1"/>
    <col min="8719" max="8719" width="24.42578125" style="172" bestFit="1" customWidth="1"/>
    <col min="8720" max="8720" width="24.85546875" style="172" bestFit="1" customWidth="1"/>
    <col min="8721" max="8960" width="9.140625" style="172"/>
    <col min="8961" max="8961" width="9.5703125" style="172" bestFit="1" customWidth="1"/>
    <col min="8962" max="8962" width="46.140625" style="172" bestFit="1" customWidth="1"/>
    <col min="8963" max="8963" width="15.42578125" style="172" bestFit="1" customWidth="1"/>
    <col min="8964" max="8964" width="20.5703125" style="172" customWidth="1"/>
    <col min="8965" max="8965" width="21" style="172" bestFit="1" customWidth="1"/>
    <col min="8966" max="8966" width="6.140625" style="172" bestFit="1" customWidth="1"/>
    <col min="8967" max="8967" width="22.85546875" style="172" customWidth="1"/>
    <col min="8968" max="8968" width="23.5703125" style="172" customWidth="1"/>
    <col min="8969" max="8969" width="26.85546875" style="172" customWidth="1"/>
    <col min="8970" max="8970" width="19" style="172" customWidth="1"/>
    <col min="8971" max="8971" width="19.85546875" style="172" bestFit="1" customWidth="1"/>
    <col min="8972" max="8972" width="14.42578125" style="172" customWidth="1"/>
    <col min="8973" max="8974" width="24.85546875" style="172" bestFit="1" customWidth="1"/>
    <col min="8975" max="8975" width="24.42578125" style="172" bestFit="1" customWidth="1"/>
    <col min="8976" max="8976" width="24.85546875" style="172" bestFit="1" customWidth="1"/>
    <col min="8977" max="9216" width="9.140625" style="172"/>
    <col min="9217" max="9217" width="9.5703125" style="172" bestFit="1" customWidth="1"/>
    <col min="9218" max="9218" width="46.140625" style="172" bestFit="1" customWidth="1"/>
    <col min="9219" max="9219" width="15.42578125" style="172" bestFit="1" customWidth="1"/>
    <col min="9220" max="9220" width="20.5703125" style="172" customWidth="1"/>
    <col min="9221" max="9221" width="21" style="172" bestFit="1" customWidth="1"/>
    <col min="9222" max="9222" width="6.140625" style="172" bestFit="1" customWidth="1"/>
    <col min="9223" max="9223" width="22.85546875" style="172" customWidth="1"/>
    <col min="9224" max="9224" width="23.5703125" style="172" customWidth="1"/>
    <col min="9225" max="9225" width="26.85546875" style="172" customWidth="1"/>
    <col min="9226" max="9226" width="19" style="172" customWidth="1"/>
    <col min="9227" max="9227" width="19.85546875" style="172" bestFit="1" customWidth="1"/>
    <col min="9228" max="9228" width="14.42578125" style="172" customWidth="1"/>
    <col min="9229" max="9230" width="24.85546875" style="172" bestFit="1" customWidth="1"/>
    <col min="9231" max="9231" width="24.42578125" style="172" bestFit="1" customWidth="1"/>
    <col min="9232" max="9232" width="24.85546875" style="172" bestFit="1" customWidth="1"/>
    <col min="9233" max="9472" width="9.140625" style="172"/>
    <col min="9473" max="9473" width="9.5703125" style="172" bestFit="1" customWidth="1"/>
    <col min="9474" max="9474" width="46.140625" style="172" bestFit="1" customWidth="1"/>
    <col min="9475" max="9475" width="15.42578125" style="172" bestFit="1" customWidth="1"/>
    <col min="9476" max="9476" width="20.5703125" style="172" customWidth="1"/>
    <col min="9477" max="9477" width="21" style="172" bestFit="1" customWidth="1"/>
    <col min="9478" max="9478" width="6.140625" style="172" bestFit="1" customWidth="1"/>
    <col min="9479" max="9479" width="22.85546875" style="172" customWidth="1"/>
    <col min="9480" max="9480" width="23.5703125" style="172" customWidth="1"/>
    <col min="9481" max="9481" width="26.85546875" style="172" customWidth="1"/>
    <col min="9482" max="9482" width="19" style="172" customWidth="1"/>
    <col min="9483" max="9483" width="19.85546875" style="172" bestFit="1" customWidth="1"/>
    <col min="9484" max="9484" width="14.42578125" style="172" customWidth="1"/>
    <col min="9485" max="9486" width="24.85546875" style="172" bestFit="1" customWidth="1"/>
    <col min="9487" max="9487" width="24.42578125" style="172" bestFit="1" customWidth="1"/>
    <col min="9488" max="9488" width="24.85546875" style="172" bestFit="1" customWidth="1"/>
    <col min="9489" max="9728" width="9.140625" style="172"/>
    <col min="9729" max="9729" width="9.5703125" style="172" bestFit="1" customWidth="1"/>
    <col min="9730" max="9730" width="46.140625" style="172" bestFit="1" customWidth="1"/>
    <col min="9731" max="9731" width="15.42578125" style="172" bestFit="1" customWidth="1"/>
    <col min="9732" max="9732" width="20.5703125" style="172" customWidth="1"/>
    <col min="9733" max="9733" width="21" style="172" bestFit="1" customWidth="1"/>
    <col min="9734" max="9734" width="6.140625" style="172" bestFit="1" customWidth="1"/>
    <col min="9735" max="9735" width="22.85546875" style="172" customWidth="1"/>
    <col min="9736" max="9736" width="23.5703125" style="172" customWidth="1"/>
    <col min="9737" max="9737" width="26.85546875" style="172" customWidth="1"/>
    <col min="9738" max="9738" width="19" style="172" customWidth="1"/>
    <col min="9739" max="9739" width="19.85546875" style="172" bestFit="1" customWidth="1"/>
    <col min="9740" max="9740" width="14.42578125" style="172" customWidth="1"/>
    <col min="9741" max="9742" width="24.85546875" style="172" bestFit="1" customWidth="1"/>
    <col min="9743" max="9743" width="24.42578125" style="172" bestFit="1" customWidth="1"/>
    <col min="9744" max="9744" width="24.85546875" style="172" bestFit="1" customWidth="1"/>
    <col min="9745" max="9984" width="9.140625" style="172"/>
    <col min="9985" max="9985" width="9.5703125" style="172" bestFit="1" customWidth="1"/>
    <col min="9986" max="9986" width="46.140625" style="172" bestFit="1" customWidth="1"/>
    <col min="9987" max="9987" width="15.42578125" style="172" bestFit="1" customWidth="1"/>
    <col min="9988" max="9988" width="20.5703125" style="172" customWidth="1"/>
    <col min="9989" max="9989" width="21" style="172" bestFit="1" customWidth="1"/>
    <col min="9990" max="9990" width="6.140625" style="172" bestFit="1" customWidth="1"/>
    <col min="9991" max="9991" width="22.85546875" style="172" customWidth="1"/>
    <col min="9992" max="9992" width="23.5703125" style="172" customWidth="1"/>
    <col min="9993" max="9993" width="26.85546875" style="172" customWidth="1"/>
    <col min="9994" max="9994" width="19" style="172" customWidth="1"/>
    <col min="9995" max="9995" width="19.85546875" style="172" bestFit="1" customWidth="1"/>
    <col min="9996" max="9996" width="14.42578125" style="172" customWidth="1"/>
    <col min="9997" max="9998" width="24.85546875" style="172" bestFit="1" customWidth="1"/>
    <col min="9999" max="9999" width="24.42578125" style="172" bestFit="1" customWidth="1"/>
    <col min="10000" max="10000" width="24.85546875" style="172" bestFit="1" customWidth="1"/>
    <col min="10001" max="10240" width="9.140625" style="172"/>
    <col min="10241" max="10241" width="9.5703125" style="172" bestFit="1" customWidth="1"/>
    <col min="10242" max="10242" width="46.140625" style="172" bestFit="1" customWidth="1"/>
    <col min="10243" max="10243" width="15.42578125" style="172" bestFit="1" customWidth="1"/>
    <col min="10244" max="10244" width="20.5703125" style="172" customWidth="1"/>
    <col min="10245" max="10245" width="21" style="172" bestFit="1" customWidth="1"/>
    <col min="10246" max="10246" width="6.140625" style="172" bestFit="1" customWidth="1"/>
    <col min="10247" max="10247" width="22.85546875" style="172" customWidth="1"/>
    <col min="10248" max="10248" width="23.5703125" style="172" customWidth="1"/>
    <col min="10249" max="10249" width="26.85546875" style="172" customWidth="1"/>
    <col min="10250" max="10250" width="19" style="172" customWidth="1"/>
    <col min="10251" max="10251" width="19.85546875" style="172" bestFit="1" customWidth="1"/>
    <col min="10252" max="10252" width="14.42578125" style="172" customWidth="1"/>
    <col min="10253" max="10254" width="24.85546875" style="172" bestFit="1" customWidth="1"/>
    <col min="10255" max="10255" width="24.42578125" style="172" bestFit="1" customWidth="1"/>
    <col min="10256" max="10256" width="24.85546875" style="172" bestFit="1" customWidth="1"/>
    <col min="10257" max="10496" width="9.140625" style="172"/>
    <col min="10497" max="10497" width="9.5703125" style="172" bestFit="1" customWidth="1"/>
    <col min="10498" max="10498" width="46.140625" style="172" bestFit="1" customWidth="1"/>
    <col min="10499" max="10499" width="15.42578125" style="172" bestFit="1" customWidth="1"/>
    <col min="10500" max="10500" width="20.5703125" style="172" customWidth="1"/>
    <col min="10501" max="10501" width="21" style="172" bestFit="1" customWidth="1"/>
    <col min="10502" max="10502" width="6.140625" style="172" bestFit="1" customWidth="1"/>
    <col min="10503" max="10503" width="22.85546875" style="172" customWidth="1"/>
    <col min="10504" max="10504" width="23.5703125" style="172" customWidth="1"/>
    <col min="10505" max="10505" width="26.85546875" style="172" customWidth="1"/>
    <col min="10506" max="10506" width="19" style="172" customWidth="1"/>
    <col min="10507" max="10507" width="19.85546875" style="172" bestFit="1" customWidth="1"/>
    <col min="10508" max="10508" width="14.42578125" style="172" customWidth="1"/>
    <col min="10509" max="10510" width="24.85546875" style="172" bestFit="1" customWidth="1"/>
    <col min="10511" max="10511" width="24.42578125" style="172" bestFit="1" customWidth="1"/>
    <col min="10512" max="10512" width="24.85546875" style="172" bestFit="1" customWidth="1"/>
    <col min="10513" max="10752" width="9.140625" style="172"/>
    <col min="10753" max="10753" width="9.5703125" style="172" bestFit="1" customWidth="1"/>
    <col min="10754" max="10754" width="46.140625" style="172" bestFit="1" customWidth="1"/>
    <col min="10755" max="10755" width="15.42578125" style="172" bestFit="1" customWidth="1"/>
    <col min="10756" max="10756" width="20.5703125" style="172" customWidth="1"/>
    <col min="10757" max="10757" width="21" style="172" bestFit="1" customWidth="1"/>
    <col min="10758" max="10758" width="6.140625" style="172" bestFit="1" customWidth="1"/>
    <col min="10759" max="10759" width="22.85546875" style="172" customWidth="1"/>
    <col min="10760" max="10760" width="23.5703125" style="172" customWidth="1"/>
    <col min="10761" max="10761" width="26.85546875" style="172" customWidth="1"/>
    <col min="10762" max="10762" width="19" style="172" customWidth="1"/>
    <col min="10763" max="10763" width="19.85546875" style="172" bestFit="1" customWidth="1"/>
    <col min="10764" max="10764" width="14.42578125" style="172" customWidth="1"/>
    <col min="10765" max="10766" width="24.85546875" style="172" bestFit="1" customWidth="1"/>
    <col min="10767" max="10767" width="24.42578125" style="172" bestFit="1" customWidth="1"/>
    <col min="10768" max="10768" width="24.85546875" style="172" bestFit="1" customWidth="1"/>
    <col min="10769" max="11008" width="9.140625" style="172"/>
    <col min="11009" max="11009" width="9.5703125" style="172" bestFit="1" customWidth="1"/>
    <col min="11010" max="11010" width="46.140625" style="172" bestFit="1" customWidth="1"/>
    <col min="11011" max="11011" width="15.42578125" style="172" bestFit="1" customWidth="1"/>
    <col min="11012" max="11012" width="20.5703125" style="172" customWidth="1"/>
    <col min="11013" max="11013" width="21" style="172" bestFit="1" customWidth="1"/>
    <col min="11014" max="11014" width="6.140625" style="172" bestFit="1" customWidth="1"/>
    <col min="11015" max="11015" width="22.85546875" style="172" customWidth="1"/>
    <col min="11016" max="11016" width="23.5703125" style="172" customWidth="1"/>
    <col min="11017" max="11017" width="26.85546875" style="172" customWidth="1"/>
    <col min="11018" max="11018" width="19" style="172" customWidth="1"/>
    <col min="11019" max="11019" width="19.85546875" style="172" bestFit="1" customWidth="1"/>
    <col min="11020" max="11020" width="14.42578125" style="172" customWidth="1"/>
    <col min="11021" max="11022" width="24.85546875" style="172" bestFit="1" customWidth="1"/>
    <col min="11023" max="11023" width="24.42578125" style="172" bestFit="1" customWidth="1"/>
    <col min="11024" max="11024" width="24.85546875" style="172" bestFit="1" customWidth="1"/>
    <col min="11025" max="11264" width="9.140625" style="172"/>
    <col min="11265" max="11265" width="9.5703125" style="172" bestFit="1" customWidth="1"/>
    <col min="11266" max="11266" width="46.140625" style="172" bestFit="1" customWidth="1"/>
    <col min="11267" max="11267" width="15.42578125" style="172" bestFit="1" customWidth="1"/>
    <col min="11268" max="11268" width="20.5703125" style="172" customWidth="1"/>
    <col min="11269" max="11269" width="21" style="172" bestFit="1" customWidth="1"/>
    <col min="11270" max="11270" width="6.140625" style="172" bestFit="1" customWidth="1"/>
    <col min="11271" max="11271" width="22.85546875" style="172" customWidth="1"/>
    <col min="11272" max="11272" width="23.5703125" style="172" customWidth="1"/>
    <col min="11273" max="11273" width="26.85546875" style="172" customWidth="1"/>
    <col min="11274" max="11274" width="19" style="172" customWidth="1"/>
    <col min="11275" max="11275" width="19.85546875" style="172" bestFit="1" customWidth="1"/>
    <col min="11276" max="11276" width="14.42578125" style="172" customWidth="1"/>
    <col min="11277" max="11278" width="24.85546875" style="172" bestFit="1" customWidth="1"/>
    <col min="11279" max="11279" width="24.42578125" style="172" bestFit="1" customWidth="1"/>
    <col min="11280" max="11280" width="24.85546875" style="172" bestFit="1" customWidth="1"/>
    <col min="11281" max="11520" width="9.140625" style="172"/>
    <col min="11521" max="11521" width="9.5703125" style="172" bestFit="1" customWidth="1"/>
    <col min="11522" max="11522" width="46.140625" style="172" bestFit="1" customWidth="1"/>
    <col min="11523" max="11523" width="15.42578125" style="172" bestFit="1" customWidth="1"/>
    <col min="11524" max="11524" width="20.5703125" style="172" customWidth="1"/>
    <col min="11525" max="11525" width="21" style="172" bestFit="1" customWidth="1"/>
    <col min="11526" max="11526" width="6.140625" style="172" bestFit="1" customWidth="1"/>
    <col min="11527" max="11527" width="22.85546875" style="172" customWidth="1"/>
    <col min="11528" max="11528" width="23.5703125" style="172" customWidth="1"/>
    <col min="11529" max="11529" width="26.85546875" style="172" customWidth="1"/>
    <col min="11530" max="11530" width="19" style="172" customWidth="1"/>
    <col min="11531" max="11531" width="19.85546875" style="172" bestFit="1" customWidth="1"/>
    <col min="11532" max="11532" width="14.42578125" style="172" customWidth="1"/>
    <col min="11533" max="11534" width="24.85546875" style="172" bestFit="1" customWidth="1"/>
    <col min="11535" max="11535" width="24.42578125" style="172" bestFit="1" customWidth="1"/>
    <col min="11536" max="11536" width="24.85546875" style="172" bestFit="1" customWidth="1"/>
    <col min="11537" max="11776" width="9.140625" style="172"/>
    <col min="11777" max="11777" width="9.5703125" style="172" bestFit="1" customWidth="1"/>
    <col min="11778" max="11778" width="46.140625" style="172" bestFit="1" customWidth="1"/>
    <col min="11779" max="11779" width="15.42578125" style="172" bestFit="1" customWidth="1"/>
    <col min="11780" max="11780" width="20.5703125" style="172" customWidth="1"/>
    <col min="11781" max="11781" width="21" style="172" bestFit="1" customWidth="1"/>
    <col min="11782" max="11782" width="6.140625" style="172" bestFit="1" customWidth="1"/>
    <col min="11783" max="11783" width="22.85546875" style="172" customWidth="1"/>
    <col min="11784" max="11784" width="23.5703125" style="172" customWidth="1"/>
    <col min="11785" max="11785" width="26.85546875" style="172" customWidth="1"/>
    <col min="11786" max="11786" width="19" style="172" customWidth="1"/>
    <col min="11787" max="11787" width="19.85546875" style="172" bestFit="1" customWidth="1"/>
    <col min="11788" max="11788" width="14.42578125" style="172" customWidth="1"/>
    <col min="11789" max="11790" width="24.85546875" style="172" bestFit="1" customWidth="1"/>
    <col min="11791" max="11791" width="24.42578125" style="172" bestFit="1" customWidth="1"/>
    <col min="11792" max="11792" width="24.85546875" style="172" bestFit="1" customWidth="1"/>
    <col min="11793" max="12032" width="9.140625" style="172"/>
    <col min="12033" max="12033" width="9.5703125" style="172" bestFit="1" customWidth="1"/>
    <col min="12034" max="12034" width="46.140625" style="172" bestFit="1" customWidth="1"/>
    <col min="12035" max="12035" width="15.42578125" style="172" bestFit="1" customWidth="1"/>
    <col min="12036" max="12036" width="20.5703125" style="172" customWidth="1"/>
    <col min="12037" max="12037" width="21" style="172" bestFit="1" customWidth="1"/>
    <col min="12038" max="12038" width="6.140625" style="172" bestFit="1" customWidth="1"/>
    <col min="12039" max="12039" width="22.85546875" style="172" customWidth="1"/>
    <col min="12040" max="12040" width="23.5703125" style="172" customWidth="1"/>
    <col min="12041" max="12041" width="26.85546875" style="172" customWidth="1"/>
    <col min="12042" max="12042" width="19" style="172" customWidth="1"/>
    <col min="12043" max="12043" width="19.85546875" style="172" bestFit="1" customWidth="1"/>
    <col min="12044" max="12044" width="14.42578125" style="172" customWidth="1"/>
    <col min="12045" max="12046" width="24.85546875" style="172" bestFit="1" customWidth="1"/>
    <col min="12047" max="12047" width="24.42578125" style="172" bestFit="1" customWidth="1"/>
    <col min="12048" max="12048" width="24.85546875" style="172" bestFit="1" customWidth="1"/>
    <col min="12049" max="12288" width="9.140625" style="172"/>
    <col min="12289" max="12289" width="9.5703125" style="172" bestFit="1" customWidth="1"/>
    <col min="12290" max="12290" width="46.140625" style="172" bestFit="1" customWidth="1"/>
    <col min="12291" max="12291" width="15.42578125" style="172" bestFit="1" customWidth="1"/>
    <col min="12292" max="12292" width="20.5703125" style="172" customWidth="1"/>
    <col min="12293" max="12293" width="21" style="172" bestFit="1" customWidth="1"/>
    <col min="12294" max="12294" width="6.140625" style="172" bestFit="1" customWidth="1"/>
    <col min="12295" max="12295" width="22.85546875" style="172" customWidth="1"/>
    <col min="12296" max="12296" width="23.5703125" style="172" customWidth="1"/>
    <col min="12297" max="12297" width="26.85546875" style="172" customWidth="1"/>
    <col min="12298" max="12298" width="19" style="172" customWidth="1"/>
    <col min="12299" max="12299" width="19.85546875" style="172" bestFit="1" customWidth="1"/>
    <col min="12300" max="12300" width="14.42578125" style="172" customWidth="1"/>
    <col min="12301" max="12302" width="24.85546875" style="172" bestFit="1" customWidth="1"/>
    <col min="12303" max="12303" width="24.42578125" style="172" bestFit="1" customWidth="1"/>
    <col min="12304" max="12304" width="24.85546875" style="172" bestFit="1" customWidth="1"/>
    <col min="12305" max="12544" width="9.140625" style="172"/>
    <col min="12545" max="12545" width="9.5703125" style="172" bestFit="1" customWidth="1"/>
    <col min="12546" max="12546" width="46.140625" style="172" bestFit="1" customWidth="1"/>
    <col min="12547" max="12547" width="15.42578125" style="172" bestFit="1" customWidth="1"/>
    <col min="12548" max="12548" width="20.5703125" style="172" customWidth="1"/>
    <col min="12549" max="12549" width="21" style="172" bestFit="1" customWidth="1"/>
    <col min="12550" max="12550" width="6.140625" style="172" bestFit="1" customWidth="1"/>
    <col min="12551" max="12551" width="22.85546875" style="172" customWidth="1"/>
    <col min="12552" max="12552" width="23.5703125" style="172" customWidth="1"/>
    <col min="12553" max="12553" width="26.85546875" style="172" customWidth="1"/>
    <col min="12554" max="12554" width="19" style="172" customWidth="1"/>
    <col min="12555" max="12555" width="19.85546875" style="172" bestFit="1" customWidth="1"/>
    <col min="12556" max="12556" width="14.42578125" style="172" customWidth="1"/>
    <col min="12557" max="12558" width="24.85546875" style="172" bestFit="1" customWidth="1"/>
    <col min="12559" max="12559" width="24.42578125" style="172" bestFit="1" customWidth="1"/>
    <col min="12560" max="12560" width="24.85546875" style="172" bestFit="1" customWidth="1"/>
    <col min="12561" max="12800" width="9.140625" style="172"/>
    <col min="12801" max="12801" width="9.5703125" style="172" bestFit="1" customWidth="1"/>
    <col min="12802" max="12802" width="46.140625" style="172" bestFit="1" customWidth="1"/>
    <col min="12803" max="12803" width="15.42578125" style="172" bestFit="1" customWidth="1"/>
    <col min="12804" max="12804" width="20.5703125" style="172" customWidth="1"/>
    <col min="12805" max="12805" width="21" style="172" bestFit="1" customWidth="1"/>
    <col min="12806" max="12806" width="6.140625" style="172" bestFit="1" customWidth="1"/>
    <col min="12807" max="12807" width="22.85546875" style="172" customWidth="1"/>
    <col min="12808" max="12808" width="23.5703125" style="172" customWidth="1"/>
    <col min="12809" max="12809" width="26.85546875" style="172" customWidth="1"/>
    <col min="12810" max="12810" width="19" style="172" customWidth="1"/>
    <col min="12811" max="12811" width="19.85546875" style="172" bestFit="1" customWidth="1"/>
    <col min="12812" max="12812" width="14.42578125" style="172" customWidth="1"/>
    <col min="12813" max="12814" width="24.85546875" style="172" bestFit="1" customWidth="1"/>
    <col min="12815" max="12815" width="24.42578125" style="172" bestFit="1" customWidth="1"/>
    <col min="12816" max="12816" width="24.85546875" style="172" bestFit="1" customWidth="1"/>
    <col min="12817" max="13056" width="9.140625" style="172"/>
    <col min="13057" max="13057" width="9.5703125" style="172" bestFit="1" customWidth="1"/>
    <col min="13058" max="13058" width="46.140625" style="172" bestFit="1" customWidth="1"/>
    <col min="13059" max="13059" width="15.42578125" style="172" bestFit="1" customWidth="1"/>
    <col min="13060" max="13060" width="20.5703125" style="172" customWidth="1"/>
    <col min="13061" max="13061" width="21" style="172" bestFit="1" customWidth="1"/>
    <col min="13062" max="13062" width="6.140625" style="172" bestFit="1" customWidth="1"/>
    <col min="13063" max="13063" width="22.85546875" style="172" customWidth="1"/>
    <col min="13064" max="13064" width="23.5703125" style="172" customWidth="1"/>
    <col min="13065" max="13065" width="26.85546875" style="172" customWidth="1"/>
    <col min="13066" max="13066" width="19" style="172" customWidth="1"/>
    <col min="13067" max="13067" width="19.85546875" style="172" bestFit="1" customWidth="1"/>
    <col min="13068" max="13068" width="14.42578125" style="172" customWidth="1"/>
    <col min="13069" max="13070" width="24.85546875" style="172" bestFit="1" customWidth="1"/>
    <col min="13071" max="13071" width="24.42578125" style="172" bestFit="1" customWidth="1"/>
    <col min="13072" max="13072" width="24.85546875" style="172" bestFit="1" customWidth="1"/>
    <col min="13073" max="13312" width="9.140625" style="172"/>
    <col min="13313" max="13313" width="9.5703125" style="172" bestFit="1" customWidth="1"/>
    <col min="13314" max="13314" width="46.140625" style="172" bestFit="1" customWidth="1"/>
    <col min="13315" max="13315" width="15.42578125" style="172" bestFit="1" customWidth="1"/>
    <col min="13316" max="13316" width="20.5703125" style="172" customWidth="1"/>
    <col min="13317" max="13317" width="21" style="172" bestFit="1" customWidth="1"/>
    <col min="13318" max="13318" width="6.140625" style="172" bestFit="1" customWidth="1"/>
    <col min="13319" max="13319" width="22.85546875" style="172" customWidth="1"/>
    <col min="13320" max="13320" width="23.5703125" style="172" customWidth="1"/>
    <col min="13321" max="13321" width="26.85546875" style="172" customWidth="1"/>
    <col min="13322" max="13322" width="19" style="172" customWidth="1"/>
    <col min="13323" max="13323" width="19.85546875" style="172" bestFit="1" customWidth="1"/>
    <col min="13324" max="13324" width="14.42578125" style="172" customWidth="1"/>
    <col min="13325" max="13326" width="24.85546875" style="172" bestFit="1" customWidth="1"/>
    <col min="13327" max="13327" width="24.42578125" style="172" bestFit="1" customWidth="1"/>
    <col min="13328" max="13328" width="24.85546875" style="172" bestFit="1" customWidth="1"/>
    <col min="13329" max="13568" width="9.140625" style="172"/>
    <col min="13569" max="13569" width="9.5703125" style="172" bestFit="1" customWidth="1"/>
    <col min="13570" max="13570" width="46.140625" style="172" bestFit="1" customWidth="1"/>
    <col min="13571" max="13571" width="15.42578125" style="172" bestFit="1" customWidth="1"/>
    <col min="13572" max="13572" width="20.5703125" style="172" customWidth="1"/>
    <col min="13573" max="13573" width="21" style="172" bestFit="1" customWidth="1"/>
    <col min="13574" max="13574" width="6.140625" style="172" bestFit="1" customWidth="1"/>
    <col min="13575" max="13575" width="22.85546875" style="172" customWidth="1"/>
    <col min="13576" max="13576" width="23.5703125" style="172" customWidth="1"/>
    <col min="13577" max="13577" width="26.85546875" style="172" customWidth="1"/>
    <col min="13578" max="13578" width="19" style="172" customWidth="1"/>
    <col min="13579" max="13579" width="19.85546875" style="172" bestFit="1" customWidth="1"/>
    <col min="13580" max="13580" width="14.42578125" style="172" customWidth="1"/>
    <col min="13581" max="13582" width="24.85546875" style="172" bestFit="1" customWidth="1"/>
    <col min="13583" max="13583" width="24.42578125" style="172" bestFit="1" customWidth="1"/>
    <col min="13584" max="13584" width="24.85546875" style="172" bestFit="1" customWidth="1"/>
    <col min="13585" max="13824" width="9.140625" style="172"/>
    <col min="13825" max="13825" width="9.5703125" style="172" bestFit="1" customWidth="1"/>
    <col min="13826" max="13826" width="46.140625" style="172" bestFit="1" customWidth="1"/>
    <col min="13827" max="13827" width="15.42578125" style="172" bestFit="1" customWidth="1"/>
    <col min="13828" max="13828" width="20.5703125" style="172" customWidth="1"/>
    <col min="13829" max="13829" width="21" style="172" bestFit="1" customWidth="1"/>
    <col min="13830" max="13830" width="6.140625" style="172" bestFit="1" customWidth="1"/>
    <col min="13831" max="13831" width="22.85546875" style="172" customWidth="1"/>
    <col min="13832" max="13832" width="23.5703125" style="172" customWidth="1"/>
    <col min="13833" max="13833" width="26.85546875" style="172" customWidth="1"/>
    <col min="13834" max="13834" width="19" style="172" customWidth="1"/>
    <col min="13835" max="13835" width="19.85546875" style="172" bestFit="1" customWidth="1"/>
    <col min="13836" max="13836" width="14.42578125" style="172" customWidth="1"/>
    <col min="13837" max="13838" width="24.85546875" style="172" bestFit="1" customWidth="1"/>
    <col min="13839" max="13839" width="24.42578125" style="172" bestFit="1" customWidth="1"/>
    <col min="13840" max="13840" width="24.85546875" style="172" bestFit="1" customWidth="1"/>
    <col min="13841" max="14080" width="9.140625" style="172"/>
    <col min="14081" max="14081" width="9.5703125" style="172" bestFit="1" customWidth="1"/>
    <col min="14082" max="14082" width="46.140625" style="172" bestFit="1" customWidth="1"/>
    <col min="14083" max="14083" width="15.42578125" style="172" bestFit="1" customWidth="1"/>
    <col min="14084" max="14084" width="20.5703125" style="172" customWidth="1"/>
    <col min="14085" max="14085" width="21" style="172" bestFit="1" customWidth="1"/>
    <col min="14086" max="14086" width="6.140625" style="172" bestFit="1" customWidth="1"/>
    <col min="14087" max="14087" width="22.85546875" style="172" customWidth="1"/>
    <col min="14088" max="14088" width="23.5703125" style="172" customWidth="1"/>
    <col min="14089" max="14089" width="26.85546875" style="172" customWidth="1"/>
    <col min="14090" max="14090" width="19" style="172" customWidth="1"/>
    <col min="14091" max="14091" width="19.85546875" style="172" bestFit="1" customWidth="1"/>
    <col min="14092" max="14092" width="14.42578125" style="172" customWidth="1"/>
    <col min="14093" max="14094" width="24.85546875" style="172" bestFit="1" customWidth="1"/>
    <col min="14095" max="14095" width="24.42578125" style="172" bestFit="1" customWidth="1"/>
    <col min="14096" max="14096" width="24.85546875" style="172" bestFit="1" customWidth="1"/>
    <col min="14097" max="14336" width="9.140625" style="172"/>
    <col min="14337" max="14337" width="9.5703125" style="172" bestFit="1" customWidth="1"/>
    <col min="14338" max="14338" width="46.140625" style="172" bestFit="1" customWidth="1"/>
    <col min="14339" max="14339" width="15.42578125" style="172" bestFit="1" customWidth="1"/>
    <col min="14340" max="14340" width="20.5703125" style="172" customWidth="1"/>
    <col min="14341" max="14341" width="21" style="172" bestFit="1" customWidth="1"/>
    <col min="14342" max="14342" width="6.140625" style="172" bestFit="1" customWidth="1"/>
    <col min="14343" max="14343" width="22.85546875" style="172" customWidth="1"/>
    <col min="14344" max="14344" width="23.5703125" style="172" customWidth="1"/>
    <col min="14345" max="14345" width="26.85546875" style="172" customWidth="1"/>
    <col min="14346" max="14346" width="19" style="172" customWidth="1"/>
    <col min="14347" max="14347" width="19.85546875" style="172" bestFit="1" customWidth="1"/>
    <col min="14348" max="14348" width="14.42578125" style="172" customWidth="1"/>
    <col min="14349" max="14350" width="24.85546875" style="172" bestFit="1" customWidth="1"/>
    <col min="14351" max="14351" width="24.42578125" style="172" bestFit="1" customWidth="1"/>
    <col min="14352" max="14352" width="24.85546875" style="172" bestFit="1" customWidth="1"/>
    <col min="14353" max="14592" width="9.140625" style="172"/>
    <col min="14593" max="14593" width="9.5703125" style="172" bestFit="1" customWidth="1"/>
    <col min="14594" max="14594" width="46.140625" style="172" bestFit="1" customWidth="1"/>
    <col min="14595" max="14595" width="15.42578125" style="172" bestFit="1" customWidth="1"/>
    <col min="14596" max="14596" width="20.5703125" style="172" customWidth="1"/>
    <col min="14597" max="14597" width="21" style="172" bestFit="1" customWidth="1"/>
    <col min="14598" max="14598" width="6.140625" style="172" bestFit="1" customWidth="1"/>
    <col min="14599" max="14599" width="22.85546875" style="172" customWidth="1"/>
    <col min="14600" max="14600" width="23.5703125" style="172" customWidth="1"/>
    <col min="14601" max="14601" width="26.85546875" style="172" customWidth="1"/>
    <col min="14602" max="14602" width="19" style="172" customWidth="1"/>
    <col min="14603" max="14603" width="19.85546875" style="172" bestFit="1" customWidth="1"/>
    <col min="14604" max="14604" width="14.42578125" style="172" customWidth="1"/>
    <col min="14605" max="14606" width="24.85546875" style="172" bestFit="1" customWidth="1"/>
    <col min="14607" max="14607" width="24.42578125" style="172" bestFit="1" customWidth="1"/>
    <col min="14608" max="14608" width="24.85546875" style="172" bestFit="1" customWidth="1"/>
    <col min="14609" max="14848" width="9.140625" style="172"/>
    <col min="14849" max="14849" width="9.5703125" style="172" bestFit="1" customWidth="1"/>
    <col min="14850" max="14850" width="46.140625" style="172" bestFit="1" customWidth="1"/>
    <col min="14851" max="14851" width="15.42578125" style="172" bestFit="1" customWidth="1"/>
    <col min="14852" max="14852" width="20.5703125" style="172" customWidth="1"/>
    <col min="14853" max="14853" width="21" style="172" bestFit="1" customWidth="1"/>
    <col min="14854" max="14854" width="6.140625" style="172" bestFit="1" customWidth="1"/>
    <col min="14855" max="14855" width="22.85546875" style="172" customWidth="1"/>
    <col min="14856" max="14856" width="23.5703125" style="172" customWidth="1"/>
    <col min="14857" max="14857" width="26.85546875" style="172" customWidth="1"/>
    <col min="14858" max="14858" width="19" style="172" customWidth="1"/>
    <col min="14859" max="14859" width="19.85546875" style="172" bestFit="1" customWidth="1"/>
    <col min="14860" max="14860" width="14.42578125" style="172" customWidth="1"/>
    <col min="14861" max="14862" width="24.85546875" style="172" bestFit="1" customWidth="1"/>
    <col min="14863" max="14863" width="24.42578125" style="172" bestFit="1" customWidth="1"/>
    <col min="14864" max="14864" width="24.85546875" style="172" bestFit="1" customWidth="1"/>
    <col min="14865" max="15104" width="9.140625" style="172"/>
    <col min="15105" max="15105" width="9.5703125" style="172" bestFit="1" customWidth="1"/>
    <col min="15106" max="15106" width="46.140625" style="172" bestFit="1" customWidth="1"/>
    <col min="15107" max="15107" width="15.42578125" style="172" bestFit="1" customWidth="1"/>
    <col min="15108" max="15108" width="20.5703125" style="172" customWidth="1"/>
    <col min="15109" max="15109" width="21" style="172" bestFit="1" customWidth="1"/>
    <col min="15110" max="15110" width="6.140625" style="172" bestFit="1" customWidth="1"/>
    <col min="15111" max="15111" width="22.85546875" style="172" customWidth="1"/>
    <col min="15112" max="15112" width="23.5703125" style="172" customWidth="1"/>
    <col min="15113" max="15113" width="26.85546875" style="172" customWidth="1"/>
    <col min="15114" max="15114" width="19" style="172" customWidth="1"/>
    <col min="15115" max="15115" width="19.85546875" style="172" bestFit="1" customWidth="1"/>
    <col min="15116" max="15116" width="14.42578125" style="172" customWidth="1"/>
    <col min="15117" max="15118" width="24.85546875" style="172" bestFit="1" customWidth="1"/>
    <col min="15119" max="15119" width="24.42578125" style="172" bestFit="1" customWidth="1"/>
    <col min="15120" max="15120" width="24.85546875" style="172" bestFit="1" customWidth="1"/>
    <col min="15121" max="15360" width="9.140625" style="172"/>
    <col min="15361" max="15361" width="9.5703125" style="172" bestFit="1" customWidth="1"/>
    <col min="15362" max="15362" width="46.140625" style="172" bestFit="1" customWidth="1"/>
    <col min="15363" max="15363" width="15.42578125" style="172" bestFit="1" customWidth="1"/>
    <col min="15364" max="15364" width="20.5703125" style="172" customWidth="1"/>
    <col min="15365" max="15365" width="21" style="172" bestFit="1" customWidth="1"/>
    <col min="15366" max="15366" width="6.140625" style="172" bestFit="1" customWidth="1"/>
    <col min="15367" max="15367" width="22.85546875" style="172" customWidth="1"/>
    <col min="15368" max="15368" width="23.5703125" style="172" customWidth="1"/>
    <col min="15369" max="15369" width="26.85546875" style="172" customWidth="1"/>
    <col min="15370" max="15370" width="19" style="172" customWidth="1"/>
    <col min="15371" max="15371" width="19.85546875" style="172" bestFit="1" customWidth="1"/>
    <col min="15372" max="15372" width="14.42578125" style="172" customWidth="1"/>
    <col min="15373" max="15374" width="24.85546875" style="172" bestFit="1" customWidth="1"/>
    <col min="15375" max="15375" width="24.42578125" style="172" bestFit="1" customWidth="1"/>
    <col min="15376" max="15376" width="24.85546875" style="172" bestFit="1" customWidth="1"/>
    <col min="15377" max="15616" width="9.140625" style="172"/>
    <col min="15617" max="15617" width="9.5703125" style="172" bestFit="1" customWidth="1"/>
    <col min="15618" max="15618" width="46.140625" style="172" bestFit="1" customWidth="1"/>
    <col min="15619" max="15619" width="15.42578125" style="172" bestFit="1" customWidth="1"/>
    <col min="15620" max="15620" width="20.5703125" style="172" customWidth="1"/>
    <col min="15621" max="15621" width="21" style="172" bestFit="1" customWidth="1"/>
    <col min="15622" max="15622" width="6.140625" style="172" bestFit="1" customWidth="1"/>
    <col min="15623" max="15623" width="22.85546875" style="172" customWidth="1"/>
    <col min="15624" max="15624" width="23.5703125" style="172" customWidth="1"/>
    <col min="15625" max="15625" width="26.85546875" style="172" customWidth="1"/>
    <col min="15626" max="15626" width="19" style="172" customWidth="1"/>
    <col min="15627" max="15627" width="19.85546875" style="172" bestFit="1" customWidth="1"/>
    <col min="15628" max="15628" width="14.42578125" style="172" customWidth="1"/>
    <col min="15629" max="15630" width="24.85546875" style="172" bestFit="1" customWidth="1"/>
    <col min="15631" max="15631" width="24.42578125" style="172" bestFit="1" customWidth="1"/>
    <col min="15632" max="15632" width="24.85546875" style="172" bestFit="1" customWidth="1"/>
    <col min="15633" max="15872" width="9.140625" style="172"/>
    <col min="15873" max="15873" width="9.5703125" style="172" bestFit="1" customWidth="1"/>
    <col min="15874" max="15874" width="46.140625" style="172" bestFit="1" customWidth="1"/>
    <col min="15875" max="15875" width="15.42578125" style="172" bestFit="1" customWidth="1"/>
    <col min="15876" max="15876" width="20.5703125" style="172" customWidth="1"/>
    <col min="15877" max="15877" width="21" style="172" bestFit="1" customWidth="1"/>
    <col min="15878" max="15878" width="6.140625" style="172" bestFit="1" customWidth="1"/>
    <col min="15879" max="15879" width="22.85546875" style="172" customWidth="1"/>
    <col min="15880" max="15880" width="23.5703125" style="172" customWidth="1"/>
    <col min="15881" max="15881" width="26.85546875" style="172" customWidth="1"/>
    <col min="15882" max="15882" width="19" style="172" customWidth="1"/>
    <col min="15883" max="15883" width="19.85546875" style="172" bestFit="1" customWidth="1"/>
    <col min="15884" max="15884" width="14.42578125" style="172" customWidth="1"/>
    <col min="15885" max="15886" width="24.85546875" style="172" bestFit="1" customWidth="1"/>
    <col min="15887" max="15887" width="24.42578125" style="172" bestFit="1" customWidth="1"/>
    <col min="15888" max="15888" width="24.85546875" style="172" bestFit="1" customWidth="1"/>
    <col min="15889" max="16128" width="9.140625" style="172"/>
    <col min="16129" max="16129" width="9.5703125" style="172" bestFit="1" customWidth="1"/>
    <col min="16130" max="16130" width="46.140625" style="172" bestFit="1" customWidth="1"/>
    <col min="16131" max="16131" width="15.42578125" style="172" bestFit="1" customWidth="1"/>
    <col min="16132" max="16132" width="20.5703125" style="172" customWidth="1"/>
    <col min="16133" max="16133" width="21" style="172" bestFit="1" customWidth="1"/>
    <col min="16134" max="16134" width="6.140625" style="172" bestFit="1" customWidth="1"/>
    <col min="16135" max="16135" width="22.85546875" style="172" customWidth="1"/>
    <col min="16136" max="16136" width="23.5703125" style="172" customWidth="1"/>
    <col min="16137" max="16137" width="26.85546875" style="172" customWidth="1"/>
    <col min="16138" max="16138" width="19" style="172" customWidth="1"/>
    <col min="16139" max="16139" width="19.85546875" style="172" bestFit="1" customWidth="1"/>
    <col min="16140" max="16140" width="14.42578125" style="172" customWidth="1"/>
    <col min="16141" max="16142" width="24.85546875" style="172" bestFit="1" customWidth="1"/>
    <col min="16143" max="16143" width="24.42578125" style="172" bestFit="1" customWidth="1"/>
    <col min="16144" max="16144" width="24.85546875" style="172" bestFit="1" customWidth="1"/>
    <col min="16145" max="16384" width="9.140625" style="172"/>
  </cols>
  <sheetData>
    <row r="1" spans="1:18" s="204" customFormat="1" ht="19.5" customHeight="1" x14ac:dyDescent="0.2">
      <c r="A1" s="154" t="s">
        <v>309</v>
      </c>
      <c r="B1" s="155" t="s">
        <v>310</v>
      </c>
      <c r="C1" s="155" t="s">
        <v>311</v>
      </c>
      <c r="D1" s="155" t="s">
        <v>312</v>
      </c>
      <c r="E1" s="155" t="s">
        <v>313</v>
      </c>
      <c r="F1" s="155" t="s">
        <v>314</v>
      </c>
      <c r="G1" s="155" t="s">
        <v>315</v>
      </c>
      <c r="H1" s="155" t="s">
        <v>316</v>
      </c>
      <c r="I1" s="155" t="s">
        <v>317</v>
      </c>
      <c r="J1" s="155" t="s">
        <v>318</v>
      </c>
      <c r="K1" s="155" t="s">
        <v>319</v>
      </c>
      <c r="L1" s="156" t="s">
        <v>320</v>
      </c>
      <c r="M1" s="266" t="s">
        <v>1470</v>
      </c>
      <c r="N1" s="266" t="s">
        <v>1483</v>
      </c>
      <c r="O1" s="266" t="s">
        <v>321</v>
      </c>
      <c r="P1" s="266" t="s">
        <v>322</v>
      </c>
    </row>
    <row r="2" spans="1:18" s="205" customFormat="1" x14ac:dyDescent="0.2">
      <c r="A2" s="190" t="s">
        <v>1704</v>
      </c>
      <c r="B2" s="191" t="s">
        <v>1705</v>
      </c>
      <c r="C2" s="192" t="s">
        <v>323</v>
      </c>
      <c r="D2" s="191" t="s">
        <v>1706</v>
      </c>
      <c r="E2" s="191" t="s">
        <v>498</v>
      </c>
      <c r="F2" s="191" t="s">
        <v>499</v>
      </c>
      <c r="G2" s="191" t="s">
        <v>1707</v>
      </c>
      <c r="H2" s="191" t="s">
        <v>1708</v>
      </c>
      <c r="I2" s="191" t="s">
        <v>1709</v>
      </c>
      <c r="J2" s="191" t="s">
        <v>327</v>
      </c>
      <c r="K2" s="191" t="s">
        <v>1709</v>
      </c>
      <c r="L2" s="193">
        <v>421903471398</v>
      </c>
      <c r="M2" s="191" t="s">
        <v>1710</v>
      </c>
      <c r="N2" s="191"/>
      <c r="O2" s="191"/>
      <c r="P2" s="191"/>
      <c r="R2" s="268"/>
    </row>
    <row r="3" spans="1:18" s="205" customFormat="1" x14ac:dyDescent="0.2">
      <c r="A3" s="195" t="s">
        <v>1253</v>
      </c>
      <c r="B3" s="277" t="s">
        <v>1254</v>
      </c>
      <c r="C3" s="277" t="s">
        <v>323</v>
      </c>
      <c r="D3" s="277" t="s">
        <v>1255</v>
      </c>
      <c r="E3" s="277" t="s">
        <v>1580</v>
      </c>
      <c r="F3" s="277" t="s">
        <v>326</v>
      </c>
      <c r="G3" s="277" t="s">
        <v>1256</v>
      </c>
      <c r="H3" s="277" t="s">
        <v>1257</v>
      </c>
      <c r="I3" s="277" t="s">
        <v>1258</v>
      </c>
      <c r="J3" s="277" t="s">
        <v>327</v>
      </c>
      <c r="K3" s="277" t="s">
        <v>1259</v>
      </c>
      <c r="L3" s="278">
        <v>421911370554</v>
      </c>
      <c r="M3" s="277" t="s">
        <v>1260</v>
      </c>
      <c r="N3" s="277"/>
      <c r="O3" s="277"/>
      <c r="P3" s="277"/>
      <c r="R3" s="268"/>
    </row>
    <row r="4" spans="1:18" s="205" customFormat="1" x14ac:dyDescent="0.2">
      <c r="A4" s="190" t="s">
        <v>1711</v>
      </c>
      <c r="B4" s="191" t="s">
        <v>1712</v>
      </c>
      <c r="C4" s="192" t="s">
        <v>323</v>
      </c>
      <c r="D4" s="192" t="s">
        <v>1713</v>
      </c>
      <c r="E4" s="192" t="s">
        <v>328</v>
      </c>
      <c r="F4" s="192" t="s">
        <v>329</v>
      </c>
      <c r="G4" s="257" t="s">
        <v>1714</v>
      </c>
      <c r="H4" s="305" t="s">
        <v>1715</v>
      </c>
      <c r="I4" s="192" t="s">
        <v>1716</v>
      </c>
      <c r="J4" s="192" t="s">
        <v>1717</v>
      </c>
      <c r="K4" s="306" t="s">
        <v>1716</v>
      </c>
      <c r="L4" s="307">
        <v>421905819613</v>
      </c>
      <c r="M4" s="192" t="s">
        <v>1718</v>
      </c>
      <c r="N4" s="191"/>
      <c r="O4" s="192"/>
      <c r="P4" s="191"/>
      <c r="R4" s="268"/>
    </row>
    <row r="5" spans="1:18" s="205" customFormat="1" ht="22.5" x14ac:dyDescent="0.2">
      <c r="A5" s="190" t="s">
        <v>1719</v>
      </c>
      <c r="B5" s="191" t="s">
        <v>1720</v>
      </c>
      <c r="C5" s="192" t="s">
        <v>323</v>
      </c>
      <c r="D5" s="192" t="s">
        <v>1721</v>
      </c>
      <c r="E5" s="192" t="s">
        <v>1580</v>
      </c>
      <c r="F5" s="192" t="s">
        <v>1722</v>
      </c>
      <c r="G5" s="257" t="s">
        <v>1723</v>
      </c>
      <c r="H5" s="305" t="s">
        <v>1724</v>
      </c>
      <c r="I5" s="192" t="s">
        <v>1725</v>
      </c>
      <c r="J5" s="192" t="s">
        <v>327</v>
      </c>
      <c r="K5" s="306" t="s">
        <v>1726</v>
      </c>
      <c r="L5" s="307">
        <v>421903555547</v>
      </c>
      <c r="M5" s="192" t="s">
        <v>1727</v>
      </c>
      <c r="N5" s="191"/>
      <c r="O5" s="192"/>
      <c r="P5" s="191"/>
      <c r="R5" s="268"/>
    </row>
    <row r="6" spans="1:18" s="205" customFormat="1" x14ac:dyDescent="0.2">
      <c r="A6" s="190">
        <v>50607332</v>
      </c>
      <c r="B6" s="191" t="s">
        <v>1728</v>
      </c>
      <c r="C6" s="192" t="s">
        <v>323</v>
      </c>
      <c r="D6" s="192" t="s">
        <v>1729</v>
      </c>
      <c r="E6" s="192" t="s">
        <v>1582</v>
      </c>
      <c r="F6" s="192" t="s">
        <v>1730</v>
      </c>
      <c r="G6" s="257" t="s">
        <v>1731</v>
      </c>
      <c r="H6" s="305" t="s">
        <v>1732</v>
      </c>
      <c r="I6" s="192" t="s">
        <v>1733</v>
      </c>
      <c r="J6" s="192" t="s">
        <v>327</v>
      </c>
      <c r="K6" s="306" t="s">
        <v>1734</v>
      </c>
      <c r="L6" s="307">
        <v>421918817207</v>
      </c>
      <c r="M6" s="192" t="s">
        <v>1735</v>
      </c>
      <c r="N6" s="191"/>
      <c r="O6" s="192"/>
      <c r="P6" s="191"/>
      <c r="R6" s="268"/>
    </row>
    <row r="7" spans="1:18" s="205" customFormat="1" x14ac:dyDescent="0.2">
      <c r="A7" s="195" t="s">
        <v>339</v>
      </c>
      <c r="B7" s="277" t="s">
        <v>1581</v>
      </c>
      <c r="C7" s="277" t="s">
        <v>323</v>
      </c>
      <c r="D7" s="277" t="s">
        <v>340</v>
      </c>
      <c r="E7" s="277" t="s">
        <v>330</v>
      </c>
      <c r="F7" s="277" t="s">
        <v>341</v>
      </c>
      <c r="G7" s="277" t="s">
        <v>342</v>
      </c>
      <c r="H7" s="277" t="s">
        <v>343</v>
      </c>
      <c r="I7" s="277" t="s">
        <v>344</v>
      </c>
      <c r="J7" s="277" t="s">
        <v>327</v>
      </c>
      <c r="K7" s="277" t="s">
        <v>344</v>
      </c>
      <c r="L7" s="278">
        <v>421908868248</v>
      </c>
      <c r="M7" s="277" t="s">
        <v>345</v>
      </c>
      <c r="N7" s="277"/>
      <c r="O7" s="277"/>
      <c r="P7" s="277"/>
      <c r="R7" s="268"/>
    </row>
    <row r="8" spans="1:18" s="205" customFormat="1" x14ac:dyDescent="0.2">
      <c r="A8" s="195" t="s">
        <v>346</v>
      </c>
      <c r="B8" s="277" t="s">
        <v>347</v>
      </c>
      <c r="C8" s="277" t="s">
        <v>323</v>
      </c>
      <c r="D8" s="277" t="s">
        <v>348</v>
      </c>
      <c r="E8" s="277" t="s">
        <v>349</v>
      </c>
      <c r="F8" s="277" t="s">
        <v>350</v>
      </c>
      <c r="G8" s="277" t="s">
        <v>351</v>
      </c>
      <c r="H8" s="277" t="s">
        <v>352</v>
      </c>
      <c r="I8" s="277" t="s">
        <v>353</v>
      </c>
      <c r="J8" s="277" t="s">
        <v>354</v>
      </c>
      <c r="K8" s="277" t="s">
        <v>355</v>
      </c>
      <c r="L8" s="278">
        <v>421919188236</v>
      </c>
      <c r="M8" s="277" t="s">
        <v>356</v>
      </c>
      <c r="N8" s="277"/>
      <c r="O8" s="277"/>
      <c r="P8" s="277"/>
      <c r="R8" s="268"/>
    </row>
    <row r="9" spans="1:18" s="205" customFormat="1" x14ac:dyDescent="0.2">
      <c r="A9" s="195" t="s">
        <v>357</v>
      </c>
      <c r="B9" s="277" t="s">
        <v>358</v>
      </c>
      <c r="C9" s="277" t="s">
        <v>323</v>
      </c>
      <c r="D9" s="277" t="s">
        <v>359</v>
      </c>
      <c r="E9" s="277" t="s">
        <v>330</v>
      </c>
      <c r="F9" s="277" t="s">
        <v>360</v>
      </c>
      <c r="G9" s="277" t="s">
        <v>361</v>
      </c>
      <c r="H9" s="277" t="s">
        <v>362</v>
      </c>
      <c r="I9" s="277" t="s">
        <v>363</v>
      </c>
      <c r="J9" s="277" t="s">
        <v>327</v>
      </c>
      <c r="K9" s="277" t="s">
        <v>363</v>
      </c>
      <c r="L9" s="278">
        <v>421905948422</v>
      </c>
      <c r="M9" s="277" t="s">
        <v>364</v>
      </c>
      <c r="N9" s="277"/>
      <c r="O9" s="277"/>
      <c r="P9" s="277"/>
      <c r="R9" s="268"/>
    </row>
    <row r="10" spans="1:18" s="205" customFormat="1" ht="11.45" customHeight="1" x14ac:dyDescent="0.2">
      <c r="A10" s="195" t="s">
        <v>365</v>
      </c>
      <c r="B10" s="277" t="s">
        <v>366</v>
      </c>
      <c r="C10" s="277" t="s">
        <v>323</v>
      </c>
      <c r="D10" s="277" t="s">
        <v>367</v>
      </c>
      <c r="E10" s="277" t="s">
        <v>334</v>
      </c>
      <c r="F10" s="277" t="s">
        <v>335</v>
      </c>
      <c r="G10" s="277" t="s">
        <v>368</v>
      </c>
      <c r="H10" s="277" t="s">
        <v>369</v>
      </c>
      <c r="I10" s="277" t="s">
        <v>370</v>
      </c>
      <c r="J10" s="277" t="s">
        <v>327</v>
      </c>
      <c r="K10" s="277" t="s">
        <v>370</v>
      </c>
      <c r="L10" s="278">
        <v>421915184709</v>
      </c>
      <c r="M10" s="277" t="s">
        <v>371</v>
      </c>
      <c r="N10" s="277"/>
      <c r="O10" s="277"/>
      <c r="P10" s="277"/>
      <c r="R10" s="268"/>
    </row>
    <row r="11" spans="1:18" s="205" customFormat="1" x14ac:dyDescent="0.2">
      <c r="A11" s="195" t="s">
        <v>372</v>
      </c>
      <c r="B11" s="277" t="s">
        <v>373</v>
      </c>
      <c r="C11" s="277" t="s">
        <v>323</v>
      </c>
      <c r="D11" s="277" t="s">
        <v>374</v>
      </c>
      <c r="E11" s="277" t="s">
        <v>330</v>
      </c>
      <c r="F11" s="277" t="s">
        <v>375</v>
      </c>
      <c r="G11" s="277" t="s">
        <v>376</v>
      </c>
      <c r="H11" s="277" t="s">
        <v>377</v>
      </c>
      <c r="I11" s="277" t="s">
        <v>378</v>
      </c>
      <c r="J11" s="277" t="s">
        <v>327</v>
      </c>
      <c r="K11" s="277" t="s">
        <v>1261</v>
      </c>
      <c r="L11" s="278">
        <v>421908965156</v>
      </c>
      <c r="M11" s="277" t="s">
        <v>379</v>
      </c>
      <c r="N11" s="277"/>
      <c r="O11" s="277"/>
      <c r="P11" s="277"/>
      <c r="R11" s="268"/>
    </row>
    <row r="12" spans="1:18" s="205" customFormat="1" x14ac:dyDescent="0.2">
      <c r="A12" s="195" t="s">
        <v>380</v>
      </c>
      <c r="B12" s="277" t="s">
        <v>381</v>
      </c>
      <c r="C12" s="277" t="s">
        <v>323</v>
      </c>
      <c r="D12" s="277" t="s">
        <v>1245</v>
      </c>
      <c r="E12" s="277" t="s">
        <v>1246</v>
      </c>
      <c r="F12" s="277" t="s">
        <v>1247</v>
      </c>
      <c r="G12" s="277" t="s">
        <v>382</v>
      </c>
      <c r="H12" s="277" t="s">
        <v>383</v>
      </c>
      <c r="I12" s="277" t="s">
        <v>1439</v>
      </c>
      <c r="J12" s="277" t="s">
        <v>325</v>
      </c>
      <c r="K12" s="277" t="s">
        <v>384</v>
      </c>
      <c r="L12" s="278">
        <v>421905998953</v>
      </c>
      <c r="M12" s="277" t="s">
        <v>385</v>
      </c>
      <c r="N12" s="277"/>
      <c r="O12" s="277"/>
      <c r="P12" s="277"/>
      <c r="R12" s="268"/>
    </row>
    <row r="13" spans="1:18" s="205" customFormat="1" x14ac:dyDescent="0.2">
      <c r="A13" s="195" t="s">
        <v>386</v>
      </c>
      <c r="B13" s="277" t="s">
        <v>387</v>
      </c>
      <c r="C13" s="277" t="s">
        <v>323</v>
      </c>
      <c r="D13" s="277" t="s">
        <v>374</v>
      </c>
      <c r="E13" s="277" t="s">
        <v>330</v>
      </c>
      <c r="F13" s="277" t="s">
        <v>375</v>
      </c>
      <c r="G13" s="277" t="s">
        <v>388</v>
      </c>
      <c r="H13" s="277" t="s">
        <v>389</v>
      </c>
      <c r="I13" s="277" t="s">
        <v>390</v>
      </c>
      <c r="J13" s="277" t="s">
        <v>327</v>
      </c>
      <c r="K13" s="277" t="s">
        <v>1262</v>
      </c>
      <c r="L13" s="278" t="s">
        <v>1263</v>
      </c>
      <c r="M13" s="277" t="s">
        <v>391</v>
      </c>
      <c r="N13" s="277"/>
      <c r="O13" s="277"/>
      <c r="P13" s="277"/>
      <c r="R13" s="268" t="str">
        <f>A13</f>
        <v>30844711</v>
      </c>
    </row>
    <row r="14" spans="1:18" s="205" customFormat="1" x14ac:dyDescent="0.2">
      <c r="A14" s="190" t="s">
        <v>392</v>
      </c>
      <c r="B14" s="191" t="s">
        <v>393</v>
      </c>
      <c r="C14" s="192" t="s">
        <v>323</v>
      </c>
      <c r="D14" s="191" t="s">
        <v>1478</v>
      </c>
      <c r="E14" s="191" t="s">
        <v>336</v>
      </c>
      <c r="F14" s="191" t="s">
        <v>394</v>
      </c>
      <c r="G14" s="257" t="s">
        <v>395</v>
      </c>
      <c r="H14" s="257" t="s">
        <v>396</v>
      </c>
      <c r="I14" s="267" t="s">
        <v>397</v>
      </c>
      <c r="J14" s="191" t="s">
        <v>327</v>
      </c>
      <c r="K14" s="267" t="s">
        <v>397</v>
      </c>
      <c r="L14" s="193">
        <v>421911361044</v>
      </c>
      <c r="M14" s="191" t="s">
        <v>398</v>
      </c>
      <c r="N14" s="191"/>
      <c r="O14" s="191"/>
      <c r="P14" s="191"/>
      <c r="R14" s="268" t="str">
        <f>A14</f>
        <v>31940668</v>
      </c>
    </row>
    <row r="15" spans="1:18" s="205" customFormat="1" x14ac:dyDescent="0.2">
      <c r="A15" s="195" t="s">
        <v>399</v>
      </c>
      <c r="B15" s="277" t="s">
        <v>400</v>
      </c>
      <c r="C15" s="277" t="s">
        <v>323</v>
      </c>
      <c r="D15" s="277" t="s">
        <v>401</v>
      </c>
      <c r="E15" s="277" t="s">
        <v>402</v>
      </c>
      <c r="F15" s="277" t="s">
        <v>403</v>
      </c>
      <c r="G15" s="277" t="s">
        <v>404</v>
      </c>
      <c r="H15" s="277" t="s">
        <v>405</v>
      </c>
      <c r="I15" s="277" t="s">
        <v>406</v>
      </c>
      <c r="J15" s="277" t="s">
        <v>327</v>
      </c>
      <c r="K15" s="277" t="s">
        <v>407</v>
      </c>
      <c r="L15" s="278">
        <v>421903403105</v>
      </c>
      <c r="M15" s="277" t="s">
        <v>408</v>
      </c>
      <c r="N15" s="277"/>
      <c r="O15" s="277"/>
      <c r="P15" s="277"/>
      <c r="R15" s="268" t="str">
        <f>A15</f>
        <v>31824021</v>
      </c>
    </row>
    <row r="16" spans="1:18" x14ac:dyDescent="0.2">
      <c r="A16" s="190" t="s">
        <v>1736</v>
      </c>
      <c r="B16" s="191" t="s">
        <v>1737</v>
      </c>
      <c r="C16" s="192" t="s">
        <v>323</v>
      </c>
      <c r="D16" s="192" t="s">
        <v>1738</v>
      </c>
      <c r="E16" s="192" t="s">
        <v>1739</v>
      </c>
      <c r="F16" s="192" t="s">
        <v>1740</v>
      </c>
      <c r="G16" s="257" t="s">
        <v>1741</v>
      </c>
      <c r="H16" s="305" t="s">
        <v>1742</v>
      </c>
      <c r="I16" s="192" t="s">
        <v>1743</v>
      </c>
      <c r="J16" s="192" t="s">
        <v>327</v>
      </c>
      <c r="K16" s="306" t="s">
        <v>1743</v>
      </c>
      <c r="L16" s="307">
        <v>421917812810</v>
      </c>
      <c r="M16" s="192" t="s">
        <v>1744</v>
      </c>
      <c r="N16" s="191"/>
      <c r="O16" s="192"/>
      <c r="P16" s="191"/>
      <c r="Q16" s="205"/>
      <c r="R16" s="268" t="str">
        <f>A16</f>
        <v>45009660</v>
      </c>
    </row>
    <row r="17" spans="1:18" x14ac:dyDescent="0.2">
      <c r="A17" s="195" t="s">
        <v>410</v>
      </c>
      <c r="B17" s="277" t="s">
        <v>411</v>
      </c>
      <c r="C17" s="277" t="s">
        <v>323</v>
      </c>
      <c r="D17" s="277" t="s">
        <v>412</v>
      </c>
      <c r="E17" s="277" t="s">
        <v>413</v>
      </c>
      <c r="F17" s="277" t="s">
        <v>414</v>
      </c>
      <c r="G17" s="277" t="s">
        <v>415</v>
      </c>
      <c r="H17" s="277" t="s">
        <v>416</v>
      </c>
      <c r="I17" s="277" t="s">
        <v>1440</v>
      </c>
      <c r="J17" s="277" t="s">
        <v>327</v>
      </c>
      <c r="K17" s="277" t="s">
        <v>417</v>
      </c>
      <c r="L17" s="278">
        <v>421905162424</v>
      </c>
      <c r="M17" s="277" t="s">
        <v>418</v>
      </c>
      <c r="N17" s="277"/>
      <c r="O17" s="277"/>
      <c r="P17" s="277"/>
      <c r="Q17" s="205"/>
      <c r="R17" s="268" t="str">
        <f t="shared" ref="R17:R77" si="0">A17</f>
        <v>30811686</v>
      </c>
    </row>
    <row r="18" spans="1:18" x14ac:dyDescent="0.2">
      <c r="A18" s="195" t="s">
        <v>419</v>
      </c>
      <c r="B18" s="277" t="s">
        <v>1471</v>
      </c>
      <c r="C18" s="277" t="s">
        <v>323</v>
      </c>
      <c r="D18" s="277" t="s">
        <v>1248</v>
      </c>
      <c r="E18" s="277" t="s">
        <v>334</v>
      </c>
      <c r="F18" s="277" t="s">
        <v>335</v>
      </c>
      <c r="G18" s="277" t="s">
        <v>420</v>
      </c>
      <c r="H18" s="277" t="s">
        <v>421</v>
      </c>
      <c r="I18" s="277" t="s">
        <v>422</v>
      </c>
      <c r="J18" s="277" t="s">
        <v>327</v>
      </c>
      <c r="K18" s="277" t="s">
        <v>1264</v>
      </c>
      <c r="L18" s="278" t="s">
        <v>1265</v>
      </c>
      <c r="M18" s="277" t="s">
        <v>423</v>
      </c>
      <c r="N18" s="277"/>
      <c r="O18" s="277"/>
      <c r="P18" s="277"/>
      <c r="Q18" s="205"/>
      <c r="R18" s="268"/>
    </row>
    <row r="19" spans="1:18" x14ac:dyDescent="0.2">
      <c r="A19" s="195">
        <v>17316731</v>
      </c>
      <c r="B19" s="277" t="s">
        <v>1266</v>
      </c>
      <c r="C19" s="277" t="s">
        <v>323</v>
      </c>
      <c r="D19" s="277" t="s">
        <v>424</v>
      </c>
      <c r="E19" s="277" t="s">
        <v>1582</v>
      </c>
      <c r="F19" s="277" t="s">
        <v>425</v>
      </c>
      <c r="G19" s="277" t="s">
        <v>1267</v>
      </c>
      <c r="H19" s="277" t="s">
        <v>1268</v>
      </c>
      <c r="I19" s="277" t="s">
        <v>1269</v>
      </c>
      <c r="J19" s="277" t="s">
        <v>327</v>
      </c>
      <c r="K19" s="277" t="s">
        <v>1270</v>
      </c>
      <c r="L19" s="278">
        <v>421907696186</v>
      </c>
      <c r="M19" s="277" t="s">
        <v>1271</v>
      </c>
      <c r="N19" s="277"/>
      <c r="O19" s="277"/>
      <c r="P19" s="277"/>
      <c r="Q19" s="205"/>
      <c r="R19" s="268">
        <f t="shared" si="0"/>
        <v>17316731</v>
      </c>
    </row>
    <row r="20" spans="1:18" ht="22.5" x14ac:dyDescent="0.2">
      <c r="A20" s="190" t="s">
        <v>1745</v>
      </c>
      <c r="B20" s="191" t="s">
        <v>1746</v>
      </c>
      <c r="C20" s="192" t="s">
        <v>323</v>
      </c>
      <c r="D20" s="192" t="s">
        <v>1747</v>
      </c>
      <c r="E20" s="192" t="s">
        <v>336</v>
      </c>
      <c r="F20" s="192" t="s">
        <v>394</v>
      </c>
      <c r="G20" s="257" t="s">
        <v>1748</v>
      </c>
      <c r="H20" s="305" t="s">
        <v>1749</v>
      </c>
      <c r="I20" s="192" t="s">
        <v>1750</v>
      </c>
      <c r="J20" s="192" t="s">
        <v>327</v>
      </c>
      <c r="K20" s="306" t="s">
        <v>1750</v>
      </c>
      <c r="L20" s="307">
        <v>421918478290</v>
      </c>
      <c r="M20" s="192" t="s">
        <v>1751</v>
      </c>
      <c r="N20" s="191"/>
      <c r="O20" s="192"/>
      <c r="P20" s="191"/>
      <c r="Q20" s="205"/>
      <c r="R20" s="268" t="str">
        <f t="shared" si="0"/>
        <v>31929931</v>
      </c>
    </row>
    <row r="21" spans="1:18" x14ac:dyDescent="0.2">
      <c r="A21" s="195" t="s">
        <v>1272</v>
      </c>
      <c r="B21" s="277" t="s">
        <v>1273</v>
      </c>
      <c r="C21" s="277" t="s">
        <v>323</v>
      </c>
      <c r="D21" s="277" t="s">
        <v>1441</v>
      </c>
      <c r="E21" s="277" t="s">
        <v>1442</v>
      </c>
      <c r="F21" s="277" t="s">
        <v>1443</v>
      </c>
      <c r="G21" s="277" t="s">
        <v>1274</v>
      </c>
      <c r="H21" s="277" t="s">
        <v>1275</v>
      </c>
      <c r="I21" s="277" t="s">
        <v>1444</v>
      </c>
      <c r="J21" s="277" t="s">
        <v>325</v>
      </c>
      <c r="K21" s="277" t="s">
        <v>1444</v>
      </c>
      <c r="L21" s="278">
        <v>421907448837</v>
      </c>
      <c r="M21" s="277" t="s">
        <v>1276</v>
      </c>
      <c r="N21" s="277"/>
      <c r="O21" s="277"/>
      <c r="P21" s="277"/>
      <c r="Q21" s="205"/>
      <c r="R21" s="268"/>
    </row>
    <row r="22" spans="1:18" x14ac:dyDescent="0.2">
      <c r="A22" s="195" t="s">
        <v>426</v>
      </c>
      <c r="B22" s="277" t="s">
        <v>427</v>
      </c>
      <c r="C22" s="277" t="s">
        <v>323</v>
      </c>
      <c r="D22" s="277" t="s">
        <v>374</v>
      </c>
      <c r="E22" s="277" t="s">
        <v>330</v>
      </c>
      <c r="F22" s="277" t="s">
        <v>425</v>
      </c>
      <c r="G22" s="277" t="s">
        <v>428</v>
      </c>
      <c r="H22" s="277" t="s">
        <v>429</v>
      </c>
      <c r="I22" s="277" t="s">
        <v>1583</v>
      </c>
      <c r="J22" s="277" t="s">
        <v>327</v>
      </c>
      <c r="K22" s="277" t="s">
        <v>430</v>
      </c>
      <c r="L22" s="278">
        <v>421905294239</v>
      </c>
      <c r="M22" s="277" t="s">
        <v>431</v>
      </c>
      <c r="N22" s="277"/>
      <c r="O22" s="277"/>
      <c r="P22" s="277"/>
      <c r="Q22" s="205"/>
      <c r="R22" s="268" t="str">
        <f t="shared" si="0"/>
        <v>30844568</v>
      </c>
    </row>
    <row r="23" spans="1:18" x14ac:dyDescent="0.2">
      <c r="A23" s="195" t="s">
        <v>432</v>
      </c>
      <c r="B23" s="277" t="s">
        <v>433</v>
      </c>
      <c r="C23" s="277" t="s">
        <v>323</v>
      </c>
      <c r="D23" s="277" t="s">
        <v>553</v>
      </c>
      <c r="E23" s="277" t="s">
        <v>330</v>
      </c>
      <c r="F23" s="277" t="s">
        <v>425</v>
      </c>
      <c r="G23" s="277" t="s">
        <v>434</v>
      </c>
      <c r="H23" s="277" t="s">
        <v>435</v>
      </c>
      <c r="I23" s="277" t="s">
        <v>436</v>
      </c>
      <c r="J23" s="277" t="s">
        <v>327</v>
      </c>
      <c r="K23" s="277" t="s">
        <v>437</v>
      </c>
      <c r="L23" s="278">
        <v>421905504810</v>
      </c>
      <c r="M23" s="277" t="s">
        <v>438</v>
      </c>
      <c r="N23" s="277"/>
      <c r="O23" s="277"/>
      <c r="P23" s="277"/>
      <c r="Q23" s="205"/>
      <c r="R23" s="268"/>
    </row>
    <row r="24" spans="1:18" x14ac:dyDescent="0.2">
      <c r="A24" s="195" t="s">
        <v>439</v>
      </c>
      <c r="B24" s="277" t="s">
        <v>440</v>
      </c>
      <c r="C24" s="277" t="s">
        <v>323</v>
      </c>
      <c r="D24" s="277" t="s">
        <v>441</v>
      </c>
      <c r="E24" s="277" t="s">
        <v>330</v>
      </c>
      <c r="F24" s="277" t="s">
        <v>442</v>
      </c>
      <c r="G24" s="277" t="s">
        <v>443</v>
      </c>
      <c r="H24" s="277" t="s">
        <v>444</v>
      </c>
      <c r="I24" s="277" t="s">
        <v>445</v>
      </c>
      <c r="J24" s="277" t="s">
        <v>327</v>
      </c>
      <c r="K24" s="277" t="s">
        <v>446</v>
      </c>
      <c r="L24" s="278">
        <v>421949246786</v>
      </c>
      <c r="M24" s="277" t="s">
        <v>447</v>
      </c>
      <c r="N24" s="277"/>
      <c r="O24" s="277"/>
      <c r="P24" s="277"/>
      <c r="Q24" s="205"/>
      <c r="R24" s="268"/>
    </row>
    <row r="25" spans="1:18" x14ac:dyDescent="0.2">
      <c r="A25" s="190">
        <v>34056939</v>
      </c>
      <c r="B25" s="191" t="s">
        <v>1752</v>
      </c>
      <c r="C25" s="192" t="s">
        <v>323</v>
      </c>
      <c r="D25" s="191" t="s">
        <v>1753</v>
      </c>
      <c r="E25" s="191" t="s">
        <v>1754</v>
      </c>
      <c r="F25" s="191" t="s">
        <v>1755</v>
      </c>
      <c r="G25" s="191" t="s">
        <v>1756</v>
      </c>
      <c r="H25" s="191" t="s">
        <v>1757</v>
      </c>
      <c r="I25" s="191" t="s">
        <v>1758</v>
      </c>
      <c r="J25" s="191" t="s">
        <v>327</v>
      </c>
      <c r="K25" s="191" t="s">
        <v>1759</v>
      </c>
      <c r="L25" s="193" t="s">
        <v>1760</v>
      </c>
      <c r="M25" s="191" t="s">
        <v>1761</v>
      </c>
      <c r="N25" s="191"/>
      <c r="O25" s="191"/>
      <c r="P25" s="191"/>
      <c r="Q25" s="205"/>
      <c r="R25" s="268">
        <f t="shared" si="0"/>
        <v>34056939</v>
      </c>
    </row>
    <row r="26" spans="1:18" x14ac:dyDescent="0.2">
      <c r="A26" s="190">
        <v>37824465</v>
      </c>
      <c r="B26" s="191" t="s">
        <v>1762</v>
      </c>
      <c r="C26" s="192" t="s">
        <v>323</v>
      </c>
      <c r="D26" s="192" t="s">
        <v>1763</v>
      </c>
      <c r="E26" s="191" t="s">
        <v>1764</v>
      </c>
      <c r="F26" s="192" t="s">
        <v>1765</v>
      </c>
      <c r="G26" s="257" t="s">
        <v>1766</v>
      </c>
      <c r="H26" s="305" t="s">
        <v>1767</v>
      </c>
      <c r="I26" s="192" t="s">
        <v>1768</v>
      </c>
      <c r="J26" s="192" t="s">
        <v>325</v>
      </c>
      <c r="K26" s="306" t="s">
        <v>1769</v>
      </c>
      <c r="L26" s="307">
        <v>421907344996</v>
      </c>
      <c r="M26" s="192" t="s">
        <v>1770</v>
      </c>
      <c r="N26" s="191"/>
      <c r="O26" s="192"/>
      <c r="P26" s="191"/>
      <c r="Q26" s="205"/>
      <c r="R26" s="268">
        <f t="shared" si="0"/>
        <v>37824465</v>
      </c>
    </row>
    <row r="27" spans="1:18" x14ac:dyDescent="0.2">
      <c r="A27" s="190">
        <v>34003975</v>
      </c>
      <c r="B27" s="191" t="s">
        <v>1771</v>
      </c>
      <c r="C27" s="192" t="s">
        <v>323</v>
      </c>
      <c r="D27" s="192" t="s">
        <v>1772</v>
      </c>
      <c r="E27" s="191" t="s">
        <v>330</v>
      </c>
      <c r="F27" s="192" t="s">
        <v>337</v>
      </c>
      <c r="G27" s="257" t="s">
        <v>1773</v>
      </c>
      <c r="H27" s="305" t="s">
        <v>1774</v>
      </c>
      <c r="I27" s="192" t="s">
        <v>1775</v>
      </c>
      <c r="J27" s="192" t="s">
        <v>327</v>
      </c>
      <c r="K27" s="306" t="s">
        <v>1776</v>
      </c>
      <c r="L27" s="307">
        <v>421915472241</v>
      </c>
      <c r="M27" s="192" t="s">
        <v>1777</v>
      </c>
      <c r="N27" s="191"/>
      <c r="O27" s="192"/>
      <c r="P27" s="191"/>
      <c r="Q27" s="205"/>
      <c r="R27" s="268">
        <f t="shared" si="0"/>
        <v>34003975</v>
      </c>
    </row>
    <row r="28" spans="1:18" x14ac:dyDescent="0.2">
      <c r="A28" s="195" t="s">
        <v>448</v>
      </c>
      <c r="B28" s="277" t="s">
        <v>449</v>
      </c>
      <c r="C28" s="277" t="s">
        <v>323</v>
      </c>
      <c r="D28" s="277" t="s">
        <v>450</v>
      </c>
      <c r="E28" s="277" t="s">
        <v>330</v>
      </c>
      <c r="F28" s="277" t="s">
        <v>451</v>
      </c>
      <c r="G28" s="277" t="s">
        <v>452</v>
      </c>
      <c r="H28" s="277" t="s">
        <v>453</v>
      </c>
      <c r="I28" s="277" t="s">
        <v>454</v>
      </c>
      <c r="J28" s="277" t="s">
        <v>327</v>
      </c>
      <c r="K28" s="277" t="s">
        <v>454</v>
      </c>
      <c r="L28" s="278">
        <v>421903421644</v>
      </c>
      <c r="M28" s="277" t="s">
        <v>455</v>
      </c>
      <c r="N28" s="277"/>
      <c r="O28" s="277"/>
      <c r="P28" s="277"/>
      <c r="Q28" s="205"/>
      <c r="R28" s="268"/>
    </row>
    <row r="29" spans="1:18" x14ac:dyDescent="0.2">
      <c r="A29" s="195">
        <v>42361885</v>
      </c>
      <c r="B29" s="277" t="s">
        <v>1778</v>
      </c>
      <c r="C29" s="277" t="s">
        <v>323</v>
      </c>
      <c r="D29" s="277" t="s">
        <v>1779</v>
      </c>
      <c r="E29" s="277" t="s">
        <v>330</v>
      </c>
      <c r="F29" s="277" t="s">
        <v>1780</v>
      </c>
      <c r="G29" s="277" t="s">
        <v>1781</v>
      </c>
      <c r="H29" s="277" t="s">
        <v>1782</v>
      </c>
      <c r="I29" s="277" t="s">
        <v>1783</v>
      </c>
      <c r="J29" s="277" t="s">
        <v>327</v>
      </c>
      <c r="K29" s="277" t="s">
        <v>1784</v>
      </c>
      <c r="L29" s="278">
        <v>421903204367</v>
      </c>
      <c r="M29" s="277" t="s">
        <v>1785</v>
      </c>
      <c r="N29" s="277"/>
      <c r="O29" s="277"/>
      <c r="P29" s="277"/>
      <c r="Q29" s="205"/>
      <c r="R29" s="268">
        <f t="shared" si="0"/>
        <v>42361885</v>
      </c>
    </row>
    <row r="30" spans="1:18" x14ac:dyDescent="0.2">
      <c r="A30" s="190" t="s">
        <v>456</v>
      </c>
      <c r="B30" s="191" t="s">
        <v>457</v>
      </c>
      <c r="C30" s="192" t="s">
        <v>323</v>
      </c>
      <c r="D30" s="191" t="s">
        <v>458</v>
      </c>
      <c r="E30" s="191" t="s">
        <v>330</v>
      </c>
      <c r="F30" s="191" t="s">
        <v>459</v>
      </c>
      <c r="G30" s="257" t="s">
        <v>460</v>
      </c>
      <c r="H30" s="257" t="s">
        <v>461</v>
      </c>
      <c r="I30" s="267" t="s">
        <v>1445</v>
      </c>
      <c r="J30" s="191" t="s">
        <v>1473</v>
      </c>
      <c r="K30" s="267" t="s">
        <v>1446</v>
      </c>
      <c r="L30" s="193">
        <v>421911865045</v>
      </c>
      <c r="M30" s="191" t="s">
        <v>462</v>
      </c>
      <c r="N30" s="191"/>
      <c r="O30" s="191"/>
      <c r="P30" s="191"/>
      <c r="Q30" s="205"/>
      <c r="R30" s="268" t="str">
        <f t="shared" si="0"/>
        <v>50284363</v>
      </c>
    </row>
    <row r="31" spans="1:18" x14ac:dyDescent="0.2">
      <c r="A31" s="195" t="s">
        <v>463</v>
      </c>
      <c r="B31" s="277" t="s">
        <v>464</v>
      </c>
      <c r="C31" s="277" t="s">
        <v>323</v>
      </c>
      <c r="D31" s="277" t="s">
        <v>374</v>
      </c>
      <c r="E31" s="277" t="s">
        <v>330</v>
      </c>
      <c r="F31" s="277" t="s">
        <v>425</v>
      </c>
      <c r="G31" s="277" t="s">
        <v>465</v>
      </c>
      <c r="H31" s="277" t="s">
        <v>466</v>
      </c>
      <c r="I31" s="277" t="s">
        <v>1249</v>
      </c>
      <c r="J31" s="277" t="s">
        <v>731</v>
      </c>
      <c r="K31" s="277" t="s">
        <v>467</v>
      </c>
      <c r="L31" s="278">
        <v>421915177492</v>
      </c>
      <c r="M31" s="277" t="s">
        <v>468</v>
      </c>
      <c r="N31" s="277"/>
      <c r="O31" s="277"/>
      <c r="P31" s="277"/>
      <c r="Q31" s="205"/>
      <c r="R31" s="268" t="str">
        <f t="shared" si="0"/>
        <v>00688321</v>
      </c>
    </row>
    <row r="32" spans="1:18" x14ac:dyDescent="0.2">
      <c r="A32" s="190" t="s">
        <v>1786</v>
      </c>
      <c r="B32" s="191" t="s">
        <v>1787</v>
      </c>
      <c r="C32" s="192" t="s">
        <v>323</v>
      </c>
      <c r="D32" s="192" t="s">
        <v>374</v>
      </c>
      <c r="E32" s="192" t="s">
        <v>330</v>
      </c>
      <c r="F32" s="192" t="s">
        <v>425</v>
      </c>
      <c r="G32" s="257" t="s">
        <v>1788</v>
      </c>
      <c r="H32" s="191" t="s">
        <v>1789</v>
      </c>
      <c r="I32" s="192" t="s">
        <v>1790</v>
      </c>
      <c r="J32" s="192" t="s">
        <v>327</v>
      </c>
      <c r="K32" s="192" t="s">
        <v>1790</v>
      </c>
      <c r="L32" s="193">
        <v>421908145184</v>
      </c>
      <c r="M32" s="192" t="s">
        <v>1791</v>
      </c>
      <c r="N32" s="192"/>
      <c r="O32" s="192"/>
      <c r="P32" s="192"/>
      <c r="Q32" s="205"/>
      <c r="R32" s="268" t="str">
        <f t="shared" si="0"/>
        <v>00603091</v>
      </c>
    </row>
    <row r="33" spans="1:18" x14ac:dyDescent="0.2">
      <c r="A33" s="195" t="s">
        <v>469</v>
      </c>
      <c r="B33" s="277" t="s">
        <v>470</v>
      </c>
      <c r="C33" s="277" t="s">
        <v>323</v>
      </c>
      <c r="D33" s="277" t="s">
        <v>471</v>
      </c>
      <c r="E33" s="277" t="s">
        <v>328</v>
      </c>
      <c r="F33" s="277" t="s">
        <v>329</v>
      </c>
      <c r="G33" s="277" t="s">
        <v>472</v>
      </c>
      <c r="H33" s="277" t="s">
        <v>1584</v>
      </c>
      <c r="I33" s="277" t="s">
        <v>473</v>
      </c>
      <c r="J33" s="277" t="s">
        <v>409</v>
      </c>
      <c r="K33" s="277" t="s">
        <v>473</v>
      </c>
      <c r="L33" s="278">
        <v>421905380634</v>
      </c>
      <c r="M33" s="277" t="s">
        <v>474</v>
      </c>
      <c r="N33" s="277"/>
      <c r="O33" s="277"/>
      <c r="P33" s="277"/>
      <c r="Q33" s="205"/>
      <c r="R33" s="268"/>
    </row>
    <row r="34" spans="1:18" x14ac:dyDescent="0.2">
      <c r="A34" s="195" t="s">
        <v>475</v>
      </c>
      <c r="B34" s="277" t="s">
        <v>476</v>
      </c>
      <c r="C34" s="277" t="s">
        <v>323</v>
      </c>
      <c r="D34" s="277" t="s">
        <v>374</v>
      </c>
      <c r="E34" s="277" t="s">
        <v>330</v>
      </c>
      <c r="F34" s="277" t="s">
        <v>425</v>
      </c>
      <c r="G34" s="277" t="s">
        <v>477</v>
      </c>
      <c r="H34" s="277" t="s">
        <v>478</v>
      </c>
      <c r="I34" s="277" t="s">
        <v>479</v>
      </c>
      <c r="J34" s="277" t="s">
        <v>325</v>
      </c>
      <c r="K34" s="277" t="s">
        <v>480</v>
      </c>
      <c r="L34" s="278">
        <v>421907100191</v>
      </c>
      <c r="M34" s="277" t="s">
        <v>481</v>
      </c>
      <c r="N34" s="277"/>
      <c r="O34" s="277"/>
      <c r="P34" s="277"/>
      <c r="Q34" s="205"/>
      <c r="R34" s="268" t="str">
        <f t="shared" si="0"/>
        <v>31787801</v>
      </c>
    </row>
    <row r="35" spans="1:18" x14ac:dyDescent="0.2">
      <c r="A35" s="195" t="s">
        <v>482</v>
      </c>
      <c r="B35" s="277" t="s">
        <v>483</v>
      </c>
      <c r="C35" s="277" t="s">
        <v>323</v>
      </c>
      <c r="D35" s="277" t="s">
        <v>374</v>
      </c>
      <c r="E35" s="277" t="s">
        <v>330</v>
      </c>
      <c r="F35" s="277" t="s">
        <v>425</v>
      </c>
      <c r="G35" s="277" t="s">
        <v>484</v>
      </c>
      <c r="H35" s="277" t="s">
        <v>1585</v>
      </c>
      <c r="I35" s="277" t="s">
        <v>1586</v>
      </c>
      <c r="J35" s="277" t="s">
        <v>1587</v>
      </c>
      <c r="K35" s="277" t="s">
        <v>485</v>
      </c>
      <c r="L35" s="278">
        <v>421905659739</v>
      </c>
      <c r="M35" s="277" t="s">
        <v>486</v>
      </c>
      <c r="N35" s="277"/>
      <c r="O35" s="277"/>
      <c r="P35" s="277"/>
      <c r="Q35" s="205"/>
      <c r="R35" s="268" t="str">
        <f t="shared" si="0"/>
        <v>50434101</v>
      </c>
    </row>
    <row r="36" spans="1:18" x14ac:dyDescent="0.2">
      <c r="A36" s="195" t="s">
        <v>487</v>
      </c>
      <c r="B36" s="277" t="s">
        <v>488</v>
      </c>
      <c r="C36" s="277" t="s">
        <v>323</v>
      </c>
      <c r="D36" s="277" t="s">
        <v>489</v>
      </c>
      <c r="E36" s="277" t="s">
        <v>330</v>
      </c>
      <c r="F36" s="277" t="s">
        <v>490</v>
      </c>
      <c r="G36" s="277" t="s">
        <v>491</v>
      </c>
      <c r="H36" s="277" t="s">
        <v>492</v>
      </c>
      <c r="I36" s="277" t="s">
        <v>493</v>
      </c>
      <c r="J36" s="277" t="s">
        <v>327</v>
      </c>
      <c r="K36" s="277" t="s">
        <v>493</v>
      </c>
      <c r="L36" s="278">
        <v>421905620961</v>
      </c>
      <c r="M36" s="277" t="s">
        <v>494</v>
      </c>
      <c r="N36" s="277"/>
      <c r="O36" s="277"/>
      <c r="P36" s="277"/>
      <c r="Q36" s="205"/>
      <c r="R36" s="268" t="str">
        <f t="shared" si="0"/>
        <v>30853427</v>
      </c>
    </row>
    <row r="37" spans="1:18" x14ac:dyDescent="0.2">
      <c r="A37" s="190" t="s">
        <v>1792</v>
      </c>
      <c r="B37" s="191" t="s">
        <v>1793</v>
      </c>
      <c r="C37" s="192" t="s">
        <v>323</v>
      </c>
      <c r="D37" s="192" t="s">
        <v>1794</v>
      </c>
      <c r="E37" s="192" t="s">
        <v>1795</v>
      </c>
      <c r="F37" s="192" t="s">
        <v>1796</v>
      </c>
      <c r="G37" s="257" t="s">
        <v>1797</v>
      </c>
      <c r="H37" s="191" t="s">
        <v>1798</v>
      </c>
      <c r="I37" s="192" t="s">
        <v>1799</v>
      </c>
      <c r="J37" s="192" t="s">
        <v>325</v>
      </c>
      <c r="K37" s="192" t="s">
        <v>1799</v>
      </c>
      <c r="L37" s="193">
        <v>421908737634</v>
      </c>
      <c r="M37" s="192" t="s">
        <v>1800</v>
      </c>
      <c r="N37" s="192"/>
      <c r="O37" s="192"/>
      <c r="P37" s="192"/>
      <c r="Q37" s="205"/>
      <c r="R37" s="268" t="str">
        <f t="shared" si="0"/>
        <v>36075809</v>
      </c>
    </row>
    <row r="38" spans="1:18" x14ac:dyDescent="0.2">
      <c r="A38" s="195" t="s">
        <v>495</v>
      </c>
      <c r="B38" s="277" t="s">
        <v>496</v>
      </c>
      <c r="C38" s="277" t="s">
        <v>323</v>
      </c>
      <c r="D38" s="277" t="s">
        <v>497</v>
      </c>
      <c r="E38" s="277" t="s">
        <v>498</v>
      </c>
      <c r="F38" s="277" t="s">
        <v>499</v>
      </c>
      <c r="G38" s="277" t="s">
        <v>500</v>
      </c>
      <c r="H38" s="277" t="s">
        <v>501</v>
      </c>
      <c r="I38" s="277" t="s">
        <v>502</v>
      </c>
      <c r="J38" s="277" t="s">
        <v>327</v>
      </c>
      <c r="K38" s="277" t="s">
        <v>503</v>
      </c>
      <c r="L38" s="278">
        <v>421905601243</v>
      </c>
      <c r="M38" s="277" t="s">
        <v>504</v>
      </c>
      <c r="N38" s="277"/>
      <c r="O38" s="277"/>
      <c r="P38" s="277"/>
      <c r="Q38" s="205"/>
      <c r="R38" s="268" t="str">
        <f t="shared" si="0"/>
        <v>30813883</v>
      </c>
    </row>
    <row r="39" spans="1:18" x14ac:dyDescent="0.2">
      <c r="A39" s="190" t="s">
        <v>505</v>
      </c>
      <c r="B39" s="191" t="s">
        <v>1588</v>
      </c>
      <c r="C39" s="192" t="s">
        <v>323</v>
      </c>
      <c r="D39" s="191" t="s">
        <v>506</v>
      </c>
      <c r="E39" s="191" t="s">
        <v>330</v>
      </c>
      <c r="F39" s="191" t="s">
        <v>326</v>
      </c>
      <c r="G39" s="257" t="s">
        <v>507</v>
      </c>
      <c r="H39" s="257" t="s">
        <v>508</v>
      </c>
      <c r="I39" s="267" t="s">
        <v>509</v>
      </c>
      <c r="J39" s="191" t="s">
        <v>327</v>
      </c>
      <c r="K39" s="267" t="s">
        <v>509</v>
      </c>
      <c r="L39" s="193">
        <v>421903584555</v>
      </c>
      <c r="M39" s="191" t="s">
        <v>510</v>
      </c>
      <c r="N39" s="191"/>
      <c r="O39" s="191"/>
      <c r="P39" s="191"/>
      <c r="Q39" s="205"/>
      <c r="R39" s="268" t="str">
        <f t="shared" si="0"/>
        <v>34057587</v>
      </c>
    </row>
    <row r="40" spans="1:18" x14ac:dyDescent="0.2">
      <c r="A40" s="190">
        <v>30806887</v>
      </c>
      <c r="B40" s="191" t="s">
        <v>1801</v>
      </c>
      <c r="C40" s="192" t="s">
        <v>323</v>
      </c>
      <c r="D40" s="192" t="s">
        <v>1802</v>
      </c>
      <c r="E40" s="192" t="s">
        <v>1582</v>
      </c>
      <c r="F40" s="192" t="s">
        <v>375</v>
      </c>
      <c r="G40" s="257" t="s">
        <v>1803</v>
      </c>
      <c r="H40" s="191" t="s">
        <v>1804</v>
      </c>
      <c r="I40" s="192" t="s">
        <v>1805</v>
      </c>
      <c r="J40" s="192" t="s">
        <v>327</v>
      </c>
      <c r="K40" s="192" t="s">
        <v>1805</v>
      </c>
      <c r="L40" s="193">
        <v>421917800004</v>
      </c>
      <c r="M40" s="192" t="s">
        <v>1806</v>
      </c>
      <c r="N40" s="192"/>
      <c r="O40" s="192"/>
      <c r="P40" s="192"/>
      <c r="Q40" s="205"/>
      <c r="R40" s="268">
        <f t="shared" si="0"/>
        <v>30806887</v>
      </c>
    </row>
    <row r="41" spans="1:18" x14ac:dyDescent="0.2">
      <c r="A41" s="195" t="s">
        <v>511</v>
      </c>
      <c r="B41" s="277" t="s">
        <v>512</v>
      </c>
      <c r="C41" s="277" t="s">
        <v>323</v>
      </c>
      <c r="D41" s="277" t="s">
        <v>513</v>
      </c>
      <c r="E41" s="277" t="s">
        <v>330</v>
      </c>
      <c r="F41" s="277" t="s">
        <v>332</v>
      </c>
      <c r="G41" s="277" t="s">
        <v>514</v>
      </c>
      <c r="H41" s="277" t="s">
        <v>515</v>
      </c>
      <c r="I41" s="277" t="s">
        <v>516</v>
      </c>
      <c r="J41" s="277" t="s">
        <v>327</v>
      </c>
      <c r="K41" s="277" t="s">
        <v>516</v>
      </c>
      <c r="L41" s="278">
        <v>421905297832</v>
      </c>
      <c r="M41" s="277" t="s">
        <v>517</v>
      </c>
      <c r="N41" s="277"/>
      <c r="O41" s="277"/>
      <c r="P41" s="277"/>
      <c r="Q41" s="205"/>
      <c r="R41" s="268" t="str">
        <f t="shared" si="0"/>
        <v>36068764</v>
      </c>
    </row>
    <row r="42" spans="1:18" x14ac:dyDescent="0.2">
      <c r="A42" s="195" t="s">
        <v>518</v>
      </c>
      <c r="B42" s="277" t="s">
        <v>519</v>
      </c>
      <c r="C42" s="277" t="s">
        <v>323</v>
      </c>
      <c r="D42" s="277" t="s">
        <v>520</v>
      </c>
      <c r="E42" s="277" t="s">
        <v>330</v>
      </c>
      <c r="F42" s="277" t="s">
        <v>521</v>
      </c>
      <c r="G42" s="277" t="s">
        <v>1250</v>
      </c>
      <c r="H42" s="277" t="s">
        <v>1251</v>
      </c>
      <c r="I42" s="277" t="s">
        <v>522</v>
      </c>
      <c r="J42" s="277" t="s">
        <v>327</v>
      </c>
      <c r="K42" s="277" t="s">
        <v>1474</v>
      </c>
      <c r="L42" s="278">
        <v>421905936379</v>
      </c>
      <c r="M42" s="277" t="s">
        <v>523</v>
      </c>
      <c r="N42" s="277"/>
      <c r="O42" s="277"/>
      <c r="P42" s="277"/>
      <c r="Q42" s="205"/>
      <c r="R42" s="268" t="str">
        <f t="shared" si="0"/>
        <v>30851459</v>
      </c>
    </row>
    <row r="43" spans="1:18" ht="12.75" x14ac:dyDescent="0.2">
      <c r="A43" s="190" t="s">
        <v>524</v>
      </c>
      <c r="B43" s="191" t="s">
        <v>525</v>
      </c>
      <c r="C43" s="192" t="s">
        <v>323</v>
      </c>
      <c r="D43" s="191" t="s">
        <v>526</v>
      </c>
      <c r="E43" s="191" t="s">
        <v>527</v>
      </c>
      <c r="F43" s="191" t="s">
        <v>528</v>
      </c>
      <c r="G43" s="257" t="s">
        <v>529</v>
      </c>
      <c r="H43" s="303" t="s">
        <v>530</v>
      </c>
      <c r="I43" s="267" t="s">
        <v>531</v>
      </c>
      <c r="J43" s="191" t="s">
        <v>338</v>
      </c>
      <c r="K43" s="267" t="s">
        <v>531</v>
      </c>
      <c r="L43" s="193">
        <v>421915156717</v>
      </c>
      <c r="M43" s="191" t="s">
        <v>532</v>
      </c>
      <c r="N43" s="191"/>
      <c r="O43" s="191"/>
      <c r="P43" s="191"/>
      <c r="Q43" s="205"/>
      <c r="R43" s="268" t="str">
        <f t="shared" si="0"/>
        <v>37998919</v>
      </c>
    </row>
    <row r="44" spans="1:18" x14ac:dyDescent="0.2">
      <c r="A44" s="190" t="s">
        <v>533</v>
      </c>
      <c r="B44" s="191" t="s">
        <v>534</v>
      </c>
      <c r="C44" s="192" t="s">
        <v>323</v>
      </c>
      <c r="D44" s="191" t="s">
        <v>374</v>
      </c>
      <c r="E44" s="191" t="s">
        <v>330</v>
      </c>
      <c r="F44" s="191" t="s">
        <v>425</v>
      </c>
      <c r="G44" s="257" t="s">
        <v>535</v>
      </c>
      <c r="H44" s="257" t="s">
        <v>536</v>
      </c>
      <c r="I44" s="267" t="s">
        <v>1589</v>
      </c>
      <c r="J44" s="191" t="s">
        <v>327</v>
      </c>
      <c r="K44" s="267" t="s">
        <v>430</v>
      </c>
      <c r="L44" s="193">
        <v>421905294239</v>
      </c>
      <c r="M44" s="191" t="s">
        <v>537</v>
      </c>
      <c r="N44" s="191"/>
      <c r="O44" s="191"/>
      <c r="P44" s="191"/>
      <c r="Q44" s="205"/>
      <c r="R44" s="268" t="str">
        <f t="shared" si="0"/>
        <v>17316723</v>
      </c>
    </row>
    <row r="45" spans="1:18" x14ac:dyDescent="0.2">
      <c r="A45" s="190" t="s">
        <v>538</v>
      </c>
      <c r="B45" s="191" t="s">
        <v>539</v>
      </c>
      <c r="C45" s="192" t="s">
        <v>323</v>
      </c>
      <c r="D45" s="191" t="s">
        <v>374</v>
      </c>
      <c r="E45" s="191" t="s">
        <v>330</v>
      </c>
      <c r="F45" s="191" t="s">
        <v>425</v>
      </c>
      <c r="G45" s="257" t="s">
        <v>540</v>
      </c>
      <c r="H45" s="257" t="s">
        <v>541</v>
      </c>
      <c r="I45" s="267" t="s">
        <v>542</v>
      </c>
      <c r="J45" s="191" t="s">
        <v>543</v>
      </c>
      <c r="K45" s="267" t="s">
        <v>542</v>
      </c>
      <c r="L45" s="193">
        <v>421908447934</v>
      </c>
      <c r="M45" s="191" t="s">
        <v>544</v>
      </c>
      <c r="N45" s="191"/>
      <c r="O45" s="191"/>
      <c r="P45" s="191"/>
      <c r="Q45" s="205"/>
      <c r="R45" s="268" t="str">
        <f t="shared" si="0"/>
        <v>30807018</v>
      </c>
    </row>
    <row r="46" spans="1:18" ht="12.75" x14ac:dyDescent="0.2">
      <c r="A46" s="190" t="s">
        <v>545</v>
      </c>
      <c r="B46" s="191" t="s">
        <v>546</v>
      </c>
      <c r="C46" s="192" t="s">
        <v>323</v>
      </c>
      <c r="D46" s="191" t="s">
        <v>374</v>
      </c>
      <c r="E46" s="191" t="s">
        <v>330</v>
      </c>
      <c r="F46" s="191" t="s">
        <v>425</v>
      </c>
      <c r="G46" s="303" t="s">
        <v>547</v>
      </c>
      <c r="H46" s="257" t="s">
        <v>548</v>
      </c>
      <c r="I46" s="267" t="s">
        <v>1590</v>
      </c>
      <c r="J46" s="191" t="s">
        <v>327</v>
      </c>
      <c r="K46" s="267" t="s">
        <v>549</v>
      </c>
      <c r="L46" s="193">
        <v>421918234840</v>
      </c>
      <c r="M46" s="191" t="s">
        <v>550</v>
      </c>
      <c r="N46" s="191"/>
      <c r="O46" s="191"/>
      <c r="P46" s="191"/>
      <c r="Q46" s="205"/>
      <c r="R46" s="268"/>
    </row>
    <row r="47" spans="1:18" x14ac:dyDescent="0.2">
      <c r="A47" s="195" t="s">
        <v>551</v>
      </c>
      <c r="B47" s="277" t="s">
        <v>552</v>
      </c>
      <c r="C47" s="277" t="s">
        <v>323</v>
      </c>
      <c r="D47" s="277" t="s">
        <v>553</v>
      </c>
      <c r="E47" s="277" t="s">
        <v>330</v>
      </c>
      <c r="F47" s="277" t="s">
        <v>425</v>
      </c>
      <c r="G47" s="277" t="s">
        <v>554</v>
      </c>
      <c r="H47" s="277" t="s">
        <v>555</v>
      </c>
      <c r="I47" s="277" t="s">
        <v>556</v>
      </c>
      <c r="J47" s="277" t="s">
        <v>327</v>
      </c>
      <c r="K47" s="277" t="s">
        <v>557</v>
      </c>
      <c r="L47" s="278">
        <v>421911427222</v>
      </c>
      <c r="M47" s="277" t="s">
        <v>558</v>
      </c>
      <c r="N47" s="277"/>
      <c r="O47" s="277"/>
      <c r="P47" s="277"/>
      <c r="Q47" s="205"/>
      <c r="R47" s="268" t="str">
        <f t="shared" si="0"/>
        <v>00688819</v>
      </c>
    </row>
    <row r="48" spans="1:18" x14ac:dyDescent="0.2">
      <c r="A48" s="195" t="s">
        <v>559</v>
      </c>
      <c r="B48" s="277" t="s">
        <v>560</v>
      </c>
      <c r="C48" s="277" t="s">
        <v>323</v>
      </c>
      <c r="D48" s="277" t="s">
        <v>374</v>
      </c>
      <c r="E48" s="277" t="s">
        <v>330</v>
      </c>
      <c r="F48" s="277" t="s">
        <v>425</v>
      </c>
      <c r="G48" s="277" t="s">
        <v>561</v>
      </c>
      <c r="H48" s="277" t="s">
        <v>562</v>
      </c>
      <c r="I48" s="277" t="s">
        <v>563</v>
      </c>
      <c r="J48" s="277" t="s">
        <v>564</v>
      </c>
      <c r="K48" s="277" t="s">
        <v>565</v>
      </c>
      <c r="L48" s="278">
        <v>421905278836</v>
      </c>
      <c r="M48" s="277" t="s">
        <v>566</v>
      </c>
      <c r="N48" s="277"/>
      <c r="O48" s="277"/>
      <c r="P48" s="277"/>
      <c r="Q48" s="205"/>
      <c r="R48" s="268" t="str">
        <f t="shared" si="0"/>
        <v>36063835</v>
      </c>
    </row>
    <row r="49" spans="1:18" x14ac:dyDescent="0.2">
      <c r="A49" s="195" t="s">
        <v>567</v>
      </c>
      <c r="B49" s="277" t="s">
        <v>568</v>
      </c>
      <c r="C49" s="277" t="s">
        <v>323</v>
      </c>
      <c r="D49" s="277" t="s">
        <v>374</v>
      </c>
      <c r="E49" s="277" t="s">
        <v>330</v>
      </c>
      <c r="F49" s="277" t="s">
        <v>425</v>
      </c>
      <c r="G49" s="277" t="s">
        <v>1475</v>
      </c>
      <c r="H49" s="277" t="s">
        <v>1476</v>
      </c>
      <c r="I49" s="277" t="s">
        <v>1477</v>
      </c>
      <c r="J49" s="277" t="s">
        <v>325</v>
      </c>
      <c r="K49" s="277" t="s">
        <v>1477</v>
      </c>
      <c r="L49" s="278">
        <v>421910161266</v>
      </c>
      <c r="M49" s="277" t="s">
        <v>569</v>
      </c>
      <c r="N49" s="277"/>
      <c r="O49" s="277"/>
      <c r="P49" s="277"/>
      <c r="Q49" s="205"/>
      <c r="R49" s="268" t="str">
        <f t="shared" si="0"/>
        <v>31753825</v>
      </c>
    </row>
    <row r="50" spans="1:18" x14ac:dyDescent="0.2">
      <c r="A50" s="195" t="s">
        <v>570</v>
      </c>
      <c r="B50" s="277" t="s">
        <v>571</v>
      </c>
      <c r="C50" s="277" t="s">
        <v>323</v>
      </c>
      <c r="D50" s="277" t="s">
        <v>572</v>
      </c>
      <c r="E50" s="277" t="s">
        <v>1472</v>
      </c>
      <c r="F50" s="277" t="s">
        <v>333</v>
      </c>
      <c r="G50" s="277" t="s">
        <v>573</v>
      </c>
      <c r="H50" s="277" t="s">
        <v>574</v>
      </c>
      <c r="I50" s="277" t="s">
        <v>575</v>
      </c>
      <c r="J50" s="277" t="s">
        <v>327</v>
      </c>
      <c r="K50" s="277" t="s">
        <v>575</v>
      </c>
      <c r="L50" s="278">
        <v>421903712927</v>
      </c>
      <c r="M50" s="277" t="s">
        <v>576</v>
      </c>
      <c r="N50" s="277"/>
      <c r="O50" s="277"/>
      <c r="P50" s="277"/>
      <c r="Q50" s="205"/>
      <c r="R50" s="268" t="str">
        <f t="shared" si="0"/>
        <v>36128147</v>
      </c>
    </row>
    <row r="51" spans="1:18" ht="12.75" x14ac:dyDescent="0.2">
      <c r="A51" s="195" t="s">
        <v>577</v>
      </c>
      <c r="B51" s="277" t="s">
        <v>578</v>
      </c>
      <c r="C51" s="277" t="s">
        <v>323</v>
      </c>
      <c r="D51" s="277" t="s">
        <v>1447</v>
      </c>
      <c r="E51" s="277" t="s">
        <v>1448</v>
      </c>
      <c r="F51" s="277" t="s">
        <v>1449</v>
      </c>
      <c r="G51" s="304" t="s">
        <v>579</v>
      </c>
      <c r="H51" s="277" t="s">
        <v>580</v>
      </c>
      <c r="I51" s="277" t="s">
        <v>1450</v>
      </c>
      <c r="J51" s="277" t="s">
        <v>327</v>
      </c>
      <c r="K51" s="277" t="s">
        <v>1450</v>
      </c>
      <c r="L51" s="278">
        <v>421915713543</v>
      </c>
      <c r="M51" s="277" t="s">
        <v>581</v>
      </c>
      <c r="N51" s="277"/>
      <c r="O51" s="277"/>
      <c r="P51" s="277"/>
      <c r="Q51" s="205"/>
      <c r="R51" s="268" t="str">
        <f t="shared" si="0"/>
        <v>31770908</v>
      </c>
    </row>
    <row r="52" spans="1:18" x14ac:dyDescent="0.2">
      <c r="A52" s="195" t="s">
        <v>582</v>
      </c>
      <c r="B52" s="277" t="s">
        <v>583</v>
      </c>
      <c r="C52" s="277" t="s">
        <v>323</v>
      </c>
      <c r="D52" s="277" t="s">
        <v>1591</v>
      </c>
      <c r="E52" s="277" t="s">
        <v>330</v>
      </c>
      <c r="F52" s="277" t="s">
        <v>341</v>
      </c>
      <c r="G52" s="277" t="s">
        <v>584</v>
      </c>
      <c r="H52" s="277" t="s">
        <v>585</v>
      </c>
      <c r="I52" s="277" t="s">
        <v>586</v>
      </c>
      <c r="J52" s="277" t="s">
        <v>325</v>
      </c>
      <c r="K52" s="277" t="s">
        <v>587</v>
      </c>
      <c r="L52" s="278">
        <v>421918824449</v>
      </c>
      <c r="M52" s="277" t="s">
        <v>588</v>
      </c>
      <c r="N52" s="277"/>
      <c r="O52" s="277"/>
      <c r="P52" s="277"/>
      <c r="Q52" s="205"/>
      <c r="R52" s="268" t="str">
        <f t="shared" si="0"/>
        <v>37841866</v>
      </c>
    </row>
    <row r="53" spans="1:18" x14ac:dyDescent="0.2">
      <c r="A53" s="195" t="s">
        <v>589</v>
      </c>
      <c r="B53" s="277" t="s">
        <v>590</v>
      </c>
      <c r="C53" s="277" t="s">
        <v>323</v>
      </c>
      <c r="D53" s="277" t="s">
        <v>591</v>
      </c>
      <c r="E53" s="277" t="s">
        <v>330</v>
      </c>
      <c r="F53" s="277" t="s">
        <v>341</v>
      </c>
      <c r="G53" s="277" t="s">
        <v>592</v>
      </c>
      <c r="H53" s="277" t="s">
        <v>593</v>
      </c>
      <c r="I53" s="277" t="s">
        <v>594</v>
      </c>
      <c r="J53" s="277" t="s">
        <v>327</v>
      </c>
      <c r="K53" s="277" t="s">
        <v>595</v>
      </c>
      <c r="L53" s="278">
        <v>421907984638</v>
      </c>
      <c r="M53" s="277" t="s">
        <v>596</v>
      </c>
      <c r="N53" s="277"/>
      <c r="O53" s="277"/>
      <c r="P53" s="277"/>
      <c r="Q53" s="205"/>
      <c r="R53" s="268" t="str">
        <f t="shared" si="0"/>
        <v>00687308</v>
      </c>
    </row>
    <row r="54" spans="1:18" x14ac:dyDescent="0.2">
      <c r="A54" s="195" t="s">
        <v>597</v>
      </c>
      <c r="B54" s="277" t="s">
        <v>598</v>
      </c>
      <c r="C54" s="277" t="s">
        <v>323</v>
      </c>
      <c r="D54" s="277" t="s">
        <v>374</v>
      </c>
      <c r="E54" s="277" t="s">
        <v>330</v>
      </c>
      <c r="F54" s="277" t="s">
        <v>425</v>
      </c>
      <c r="G54" s="277" t="s">
        <v>599</v>
      </c>
      <c r="H54" s="277" t="s">
        <v>600</v>
      </c>
      <c r="I54" s="277" t="s">
        <v>601</v>
      </c>
      <c r="J54" s="277" t="s">
        <v>325</v>
      </c>
      <c r="K54" s="277" t="s">
        <v>601</v>
      </c>
      <c r="L54" s="278">
        <v>421911597705</v>
      </c>
      <c r="M54" s="277" t="s">
        <v>602</v>
      </c>
      <c r="N54" s="277"/>
      <c r="O54" s="277"/>
      <c r="P54" s="277"/>
      <c r="Q54" s="205"/>
      <c r="R54" s="268" t="str">
        <f t="shared" si="0"/>
        <v>00586455</v>
      </c>
    </row>
    <row r="55" spans="1:18" x14ac:dyDescent="0.2">
      <c r="A55" s="190">
        <v>31771688</v>
      </c>
      <c r="B55" s="191" t="s">
        <v>1807</v>
      </c>
      <c r="C55" s="192" t="s">
        <v>323</v>
      </c>
      <c r="D55" s="192" t="s">
        <v>1808</v>
      </c>
      <c r="E55" s="191" t="s">
        <v>1809</v>
      </c>
      <c r="F55" s="192" t="s">
        <v>1810</v>
      </c>
      <c r="G55" s="257" t="s">
        <v>1811</v>
      </c>
      <c r="H55" s="305" t="s">
        <v>1812</v>
      </c>
      <c r="I55" s="192" t="s">
        <v>1813</v>
      </c>
      <c r="J55" s="192" t="s">
        <v>327</v>
      </c>
      <c r="K55" s="192" t="s">
        <v>1814</v>
      </c>
      <c r="L55" s="307">
        <v>421905762340</v>
      </c>
      <c r="M55" s="192" t="s">
        <v>1815</v>
      </c>
      <c r="N55" s="191"/>
      <c r="O55" s="192"/>
      <c r="P55" s="191"/>
      <c r="Q55" s="205"/>
      <c r="R55" s="268">
        <f t="shared" si="0"/>
        <v>31771688</v>
      </c>
    </row>
    <row r="56" spans="1:18" x14ac:dyDescent="0.2">
      <c r="A56" s="195" t="s">
        <v>603</v>
      </c>
      <c r="B56" s="277" t="s">
        <v>604</v>
      </c>
      <c r="C56" s="277" t="s">
        <v>323</v>
      </c>
      <c r="D56" s="277" t="s">
        <v>605</v>
      </c>
      <c r="E56" s="277" t="s">
        <v>330</v>
      </c>
      <c r="F56" s="277" t="s">
        <v>337</v>
      </c>
      <c r="G56" s="277" t="s">
        <v>606</v>
      </c>
      <c r="H56" s="277" t="s">
        <v>607</v>
      </c>
      <c r="I56" s="277" t="s">
        <v>608</v>
      </c>
      <c r="J56" s="277" t="s">
        <v>325</v>
      </c>
      <c r="K56" s="277" t="s">
        <v>609</v>
      </c>
      <c r="L56" s="278">
        <v>421905504040</v>
      </c>
      <c r="M56" s="277" t="s">
        <v>610</v>
      </c>
      <c r="N56" s="277"/>
      <c r="O56" s="277"/>
      <c r="P56" s="277"/>
      <c r="Q56" s="205"/>
      <c r="R56" s="268" t="str">
        <f t="shared" si="0"/>
        <v>31805540</v>
      </c>
    </row>
    <row r="57" spans="1:18" x14ac:dyDescent="0.2">
      <c r="A57" s="195" t="s">
        <v>611</v>
      </c>
      <c r="B57" s="277" t="s">
        <v>612</v>
      </c>
      <c r="C57" s="277" t="s">
        <v>323</v>
      </c>
      <c r="D57" s="277" t="s">
        <v>374</v>
      </c>
      <c r="E57" s="277" t="s">
        <v>330</v>
      </c>
      <c r="F57" s="277" t="s">
        <v>425</v>
      </c>
      <c r="G57" s="277" t="s">
        <v>613</v>
      </c>
      <c r="H57" s="277" t="s">
        <v>614</v>
      </c>
      <c r="I57" s="277" t="s">
        <v>615</v>
      </c>
      <c r="J57" s="277" t="s">
        <v>325</v>
      </c>
      <c r="K57" s="277" t="s">
        <v>615</v>
      </c>
      <c r="L57" s="278">
        <v>421903202270</v>
      </c>
      <c r="M57" s="277" t="s">
        <v>616</v>
      </c>
      <c r="N57" s="277"/>
      <c r="O57" s="277"/>
      <c r="P57" s="277"/>
      <c r="Q57" s="205"/>
      <c r="R57" s="268" t="str">
        <f t="shared" si="0"/>
        <v>30793009</v>
      </c>
    </row>
    <row r="58" spans="1:18" x14ac:dyDescent="0.2">
      <c r="A58" s="195" t="s">
        <v>617</v>
      </c>
      <c r="B58" s="277" t="s">
        <v>618</v>
      </c>
      <c r="C58" s="277" t="s">
        <v>323</v>
      </c>
      <c r="D58" s="277" t="s">
        <v>619</v>
      </c>
      <c r="E58" s="277" t="s">
        <v>331</v>
      </c>
      <c r="F58" s="277" t="s">
        <v>620</v>
      </c>
      <c r="G58" s="277" t="s">
        <v>621</v>
      </c>
      <c r="H58" s="277" t="s">
        <v>622</v>
      </c>
      <c r="I58" s="277" t="s">
        <v>623</v>
      </c>
      <c r="J58" s="277" t="s">
        <v>327</v>
      </c>
      <c r="K58" s="277" t="s">
        <v>624</v>
      </c>
      <c r="L58" s="278">
        <v>421911928826</v>
      </c>
      <c r="M58" s="277" t="s">
        <v>625</v>
      </c>
      <c r="N58" s="277"/>
      <c r="O58" s="277"/>
      <c r="P58" s="277"/>
      <c r="Q58" s="205"/>
      <c r="R58" s="268" t="str">
        <f t="shared" si="0"/>
        <v>00677604</v>
      </c>
    </row>
    <row r="59" spans="1:18" x14ac:dyDescent="0.2">
      <c r="A59" s="195" t="s">
        <v>626</v>
      </c>
      <c r="B59" s="277" t="s">
        <v>627</v>
      </c>
      <c r="C59" s="277" t="s">
        <v>323</v>
      </c>
      <c r="D59" s="277" t="s">
        <v>374</v>
      </c>
      <c r="E59" s="277" t="s">
        <v>1582</v>
      </c>
      <c r="F59" s="277" t="s">
        <v>425</v>
      </c>
      <c r="G59" s="277" t="s">
        <v>628</v>
      </c>
      <c r="H59" s="277" t="s">
        <v>629</v>
      </c>
      <c r="I59" s="277" t="s">
        <v>630</v>
      </c>
      <c r="J59" s="277" t="s">
        <v>327</v>
      </c>
      <c r="K59" s="277" t="s">
        <v>631</v>
      </c>
      <c r="L59" s="278" t="s">
        <v>632</v>
      </c>
      <c r="M59" s="277" t="s">
        <v>633</v>
      </c>
      <c r="N59" s="277"/>
      <c r="O59" s="277"/>
      <c r="P59" s="277"/>
      <c r="Q59" s="205"/>
      <c r="R59" s="268" t="str">
        <f t="shared" si="0"/>
        <v>30811082</v>
      </c>
    </row>
    <row r="60" spans="1:18" x14ac:dyDescent="0.2">
      <c r="A60" s="195" t="s">
        <v>1277</v>
      </c>
      <c r="B60" s="277" t="s">
        <v>1278</v>
      </c>
      <c r="C60" s="277" t="s">
        <v>323</v>
      </c>
      <c r="D60" s="277" t="s">
        <v>1279</v>
      </c>
      <c r="E60" s="277" t="s">
        <v>1580</v>
      </c>
      <c r="F60" s="277" t="s">
        <v>326</v>
      </c>
      <c r="G60" s="277" t="s">
        <v>1280</v>
      </c>
      <c r="H60" s="277" t="s">
        <v>1281</v>
      </c>
      <c r="I60" s="277" t="s">
        <v>1282</v>
      </c>
      <c r="J60" s="277" t="s">
        <v>325</v>
      </c>
      <c r="K60" s="277" t="s">
        <v>1283</v>
      </c>
      <c r="L60" s="278" t="s">
        <v>1284</v>
      </c>
      <c r="M60" s="277" t="s">
        <v>1285</v>
      </c>
      <c r="N60" s="277"/>
      <c r="O60" s="277"/>
      <c r="P60" s="277"/>
      <c r="Q60" s="205"/>
      <c r="R60" s="268" t="str">
        <f t="shared" si="0"/>
        <v>31745661</v>
      </c>
    </row>
    <row r="61" spans="1:18" x14ac:dyDescent="0.2">
      <c r="A61" s="195" t="s">
        <v>634</v>
      </c>
      <c r="B61" s="277" t="s">
        <v>635</v>
      </c>
      <c r="C61" s="277" t="s">
        <v>323</v>
      </c>
      <c r="D61" s="277" t="s">
        <v>1252</v>
      </c>
      <c r="E61" s="277" t="s">
        <v>1592</v>
      </c>
      <c r="F61" s="277" t="s">
        <v>785</v>
      </c>
      <c r="G61" s="277" t="s">
        <v>636</v>
      </c>
      <c r="H61" s="277" t="s">
        <v>637</v>
      </c>
      <c r="I61" s="277" t="s">
        <v>638</v>
      </c>
      <c r="J61" s="277" t="s">
        <v>325</v>
      </c>
      <c r="K61" s="277" t="s">
        <v>639</v>
      </c>
      <c r="L61" s="278">
        <v>421903601379</v>
      </c>
      <c r="M61" s="277" t="s">
        <v>640</v>
      </c>
      <c r="N61" s="277"/>
      <c r="O61" s="277"/>
      <c r="P61" s="277"/>
      <c r="Q61" s="205"/>
      <c r="R61" s="268"/>
    </row>
    <row r="62" spans="1:18" x14ac:dyDescent="0.2">
      <c r="A62" s="195" t="s">
        <v>641</v>
      </c>
      <c r="B62" s="277" t="s">
        <v>642</v>
      </c>
      <c r="C62" s="277" t="s">
        <v>323</v>
      </c>
      <c r="D62" s="277" t="s">
        <v>643</v>
      </c>
      <c r="E62" s="277" t="s">
        <v>330</v>
      </c>
      <c r="F62" s="277" t="s">
        <v>644</v>
      </c>
      <c r="G62" s="277" t="s">
        <v>645</v>
      </c>
      <c r="H62" s="277" t="s">
        <v>646</v>
      </c>
      <c r="I62" s="277" t="s">
        <v>647</v>
      </c>
      <c r="J62" s="277" t="s">
        <v>325</v>
      </c>
      <c r="K62" s="277" t="s">
        <v>648</v>
      </c>
      <c r="L62" s="278">
        <v>421903370792</v>
      </c>
      <c r="M62" s="277" t="s">
        <v>649</v>
      </c>
      <c r="N62" s="277"/>
      <c r="O62" s="277"/>
      <c r="P62" s="277"/>
      <c r="Q62" s="205"/>
      <c r="R62" s="268" t="str">
        <f t="shared" si="0"/>
        <v>30806836</v>
      </c>
    </row>
    <row r="63" spans="1:18" x14ac:dyDescent="0.2">
      <c r="A63" s="195" t="s">
        <v>650</v>
      </c>
      <c r="B63" s="277" t="s">
        <v>651</v>
      </c>
      <c r="C63" s="277" t="s">
        <v>323</v>
      </c>
      <c r="D63" s="277" t="s">
        <v>652</v>
      </c>
      <c r="E63" s="277" t="s">
        <v>330</v>
      </c>
      <c r="F63" s="277" t="s">
        <v>653</v>
      </c>
      <c r="G63" s="277" t="s">
        <v>654</v>
      </c>
      <c r="H63" s="277" t="s">
        <v>655</v>
      </c>
      <c r="I63" s="277" t="s">
        <v>656</v>
      </c>
      <c r="J63" s="277" t="s">
        <v>327</v>
      </c>
      <c r="K63" s="277" t="s">
        <v>657</v>
      </c>
      <c r="L63" s="278">
        <v>421905795511</v>
      </c>
      <c r="M63" s="277" t="s">
        <v>658</v>
      </c>
      <c r="N63" s="277"/>
      <c r="O63" s="277"/>
      <c r="P63" s="277"/>
      <c r="Q63" s="205"/>
      <c r="R63" s="268" t="str">
        <f t="shared" si="0"/>
        <v>00603341</v>
      </c>
    </row>
    <row r="64" spans="1:18" ht="12.75" x14ac:dyDescent="0.2">
      <c r="A64" s="195" t="s">
        <v>659</v>
      </c>
      <c r="B64" s="277" t="s">
        <v>660</v>
      </c>
      <c r="C64" s="277" t="s">
        <v>323</v>
      </c>
      <c r="D64" s="277" t="s">
        <v>661</v>
      </c>
      <c r="E64" s="277" t="s">
        <v>662</v>
      </c>
      <c r="F64" s="277" t="s">
        <v>663</v>
      </c>
      <c r="G64" s="304" t="s">
        <v>664</v>
      </c>
      <c r="H64" s="277" t="s">
        <v>665</v>
      </c>
      <c r="I64" s="277" t="s">
        <v>666</v>
      </c>
      <c r="J64" s="277" t="s">
        <v>327</v>
      </c>
      <c r="K64" s="277" t="s">
        <v>667</v>
      </c>
      <c r="L64" s="278">
        <v>421903363993</v>
      </c>
      <c r="M64" s="277" t="s">
        <v>668</v>
      </c>
      <c r="N64" s="277"/>
      <c r="O64" s="277"/>
      <c r="P64" s="277"/>
      <c r="Q64" s="205"/>
      <c r="R64" s="268" t="str">
        <f t="shared" si="0"/>
        <v>17310571</v>
      </c>
    </row>
    <row r="65" spans="1:18" ht="12.75" x14ac:dyDescent="0.2">
      <c r="A65" s="195" t="s">
        <v>669</v>
      </c>
      <c r="B65" s="277" t="s">
        <v>670</v>
      </c>
      <c r="C65" s="277" t="s">
        <v>323</v>
      </c>
      <c r="D65" s="277" t="s">
        <v>671</v>
      </c>
      <c r="E65" s="277" t="s">
        <v>330</v>
      </c>
      <c r="F65" s="277" t="s">
        <v>425</v>
      </c>
      <c r="G65" s="304" t="s">
        <v>672</v>
      </c>
      <c r="H65" s="277" t="s">
        <v>673</v>
      </c>
      <c r="I65" s="277" t="s">
        <v>674</v>
      </c>
      <c r="J65" s="277" t="s">
        <v>327</v>
      </c>
      <c r="K65" s="277" t="s">
        <v>675</v>
      </c>
      <c r="L65" s="278">
        <v>421903740961</v>
      </c>
      <c r="M65" s="277" t="s">
        <v>676</v>
      </c>
      <c r="N65" s="277"/>
      <c r="O65" s="277"/>
      <c r="P65" s="277"/>
      <c r="Q65" s="205"/>
      <c r="R65" s="268" t="str">
        <f t="shared" si="0"/>
        <v>30806437</v>
      </c>
    </row>
    <row r="66" spans="1:18" x14ac:dyDescent="0.2">
      <c r="A66" s="190" t="s">
        <v>677</v>
      </c>
      <c r="B66" s="191" t="s">
        <v>678</v>
      </c>
      <c r="C66" s="192" t="s">
        <v>323</v>
      </c>
      <c r="D66" s="191" t="s">
        <v>679</v>
      </c>
      <c r="E66" s="191" t="s">
        <v>330</v>
      </c>
      <c r="F66" s="191" t="s">
        <v>332</v>
      </c>
      <c r="G66" s="191" t="s">
        <v>680</v>
      </c>
      <c r="H66" s="191" t="s">
        <v>681</v>
      </c>
      <c r="I66" s="191" t="s">
        <v>682</v>
      </c>
      <c r="J66" s="191" t="s">
        <v>327</v>
      </c>
      <c r="K66" s="191" t="s">
        <v>683</v>
      </c>
      <c r="L66" s="193">
        <v>421903714918</v>
      </c>
      <c r="M66" s="191" t="s">
        <v>684</v>
      </c>
      <c r="N66" s="191"/>
      <c r="O66" s="191"/>
      <c r="P66" s="191"/>
      <c r="Q66" s="205"/>
      <c r="R66" s="268" t="str">
        <f t="shared" si="0"/>
        <v>30811384</v>
      </c>
    </row>
    <row r="67" spans="1:18" x14ac:dyDescent="0.2">
      <c r="A67" s="195" t="s">
        <v>685</v>
      </c>
      <c r="B67" s="277" t="s">
        <v>686</v>
      </c>
      <c r="C67" s="277" t="s">
        <v>323</v>
      </c>
      <c r="D67" s="277" t="s">
        <v>1479</v>
      </c>
      <c r="E67" s="277" t="s">
        <v>330</v>
      </c>
      <c r="F67" s="277" t="s">
        <v>687</v>
      </c>
      <c r="G67" s="277" t="s">
        <v>688</v>
      </c>
      <c r="H67" s="277" t="s">
        <v>689</v>
      </c>
      <c r="I67" s="277" t="s">
        <v>690</v>
      </c>
      <c r="J67" s="277" t="s">
        <v>325</v>
      </c>
      <c r="K67" s="277" t="s">
        <v>690</v>
      </c>
      <c r="L67" s="278">
        <v>421903111811</v>
      </c>
      <c r="M67" s="277" t="s">
        <v>691</v>
      </c>
      <c r="N67" s="277"/>
      <c r="O67" s="277"/>
      <c r="P67" s="277"/>
      <c r="Q67" s="205"/>
      <c r="R67" s="268" t="str">
        <f t="shared" si="0"/>
        <v>00688304</v>
      </c>
    </row>
    <row r="68" spans="1:18" x14ac:dyDescent="0.2">
      <c r="A68" s="195" t="s">
        <v>692</v>
      </c>
      <c r="B68" s="277" t="s">
        <v>693</v>
      </c>
      <c r="C68" s="277" t="s">
        <v>323</v>
      </c>
      <c r="D68" s="277" t="s">
        <v>374</v>
      </c>
      <c r="E68" s="277" t="s">
        <v>330</v>
      </c>
      <c r="F68" s="277" t="s">
        <v>425</v>
      </c>
      <c r="G68" s="277" t="s">
        <v>694</v>
      </c>
      <c r="H68" s="277" t="s">
        <v>695</v>
      </c>
      <c r="I68" s="277" t="s">
        <v>1593</v>
      </c>
      <c r="J68" s="277" t="s">
        <v>696</v>
      </c>
      <c r="K68" s="277" t="s">
        <v>1593</v>
      </c>
      <c r="L68" s="278">
        <v>421948904137</v>
      </c>
      <c r="M68" s="277" t="s">
        <v>697</v>
      </c>
      <c r="N68" s="277"/>
      <c r="O68" s="277"/>
      <c r="P68" s="277"/>
      <c r="Q68" s="205"/>
      <c r="R68" s="268" t="str">
        <f t="shared" si="0"/>
        <v>31791981</v>
      </c>
    </row>
    <row r="69" spans="1:18" x14ac:dyDescent="0.2">
      <c r="A69" s="195" t="s">
        <v>698</v>
      </c>
      <c r="B69" s="277" t="s">
        <v>699</v>
      </c>
      <c r="C69" s="277" t="s">
        <v>323</v>
      </c>
      <c r="D69" s="277" t="s">
        <v>700</v>
      </c>
      <c r="E69" s="277" t="s">
        <v>701</v>
      </c>
      <c r="F69" s="277" t="s">
        <v>702</v>
      </c>
      <c r="G69" s="277" t="s">
        <v>703</v>
      </c>
      <c r="H69" s="277" t="s">
        <v>704</v>
      </c>
      <c r="I69" s="277" t="s">
        <v>705</v>
      </c>
      <c r="J69" s="277" t="s">
        <v>696</v>
      </c>
      <c r="K69" s="277" t="s">
        <v>705</v>
      </c>
      <c r="L69" s="278">
        <v>421905193404</v>
      </c>
      <c r="M69" s="277" t="s">
        <v>706</v>
      </c>
      <c r="N69" s="277"/>
      <c r="O69" s="277"/>
      <c r="P69" s="277"/>
      <c r="Q69" s="205"/>
      <c r="R69" s="268" t="str">
        <f t="shared" si="0"/>
        <v>30811546</v>
      </c>
    </row>
    <row r="70" spans="1:18" x14ac:dyDescent="0.2">
      <c r="A70" s="195" t="s">
        <v>707</v>
      </c>
      <c r="B70" s="277" t="s">
        <v>708</v>
      </c>
      <c r="C70" s="277" t="s">
        <v>323</v>
      </c>
      <c r="D70" s="277" t="s">
        <v>709</v>
      </c>
      <c r="E70" s="277" t="s">
        <v>324</v>
      </c>
      <c r="F70" s="277" t="s">
        <v>710</v>
      </c>
      <c r="G70" s="277" t="s">
        <v>711</v>
      </c>
      <c r="H70" s="277" t="s">
        <v>712</v>
      </c>
      <c r="I70" s="277" t="s">
        <v>713</v>
      </c>
      <c r="J70" s="277" t="s">
        <v>327</v>
      </c>
      <c r="K70" s="277" t="s">
        <v>714</v>
      </c>
      <c r="L70" s="278">
        <v>421902902970</v>
      </c>
      <c r="M70" s="277" t="s">
        <v>715</v>
      </c>
      <c r="N70" s="277"/>
      <c r="O70" s="277"/>
      <c r="P70" s="277"/>
      <c r="Q70" s="205"/>
      <c r="R70" s="268"/>
    </row>
    <row r="71" spans="1:18" x14ac:dyDescent="0.2">
      <c r="A71" s="195" t="s">
        <v>716</v>
      </c>
      <c r="B71" s="277" t="s">
        <v>717</v>
      </c>
      <c r="C71" s="277" t="s">
        <v>323</v>
      </c>
      <c r="D71" s="277" t="s">
        <v>718</v>
      </c>
      <c r="E71" s="277" t="s">
        <v>330</v>
      </c>
      <c r="F71" s="277" t="s">
        <v>719</v>
      </c>
      <c r="G71" s="277" t="s">
        <v>720</v>
      </c>
      <c r="H71" s="277" t="s">
        <v>721</v>
      </c>
      <c r="I71" s="277" t="s">
        <v>722</v>
      </c>
      <c r="J71" s="277" t="s">
        <v>325</v>
      </c>
      <c r="K71" s="277" t="s">
        <v>723</v>
      </c>
      <c r="L71" s="278">
        <v>421903262626</v>
      </c>
      <c r="M71" s="277" t="s">
        <v>724</v>
      </c>
      <c r="N71" s="277"/>
      <c r="O71" s="277"/>
      <c r="P71" s="277"/>
      <c r="Q71" s="205"/>
      <c r="R71" s="268" t="str">
        <f t="shared" si="0"/>
        <v>36067580</v>
      </c>
    </row>
    <row r="72" spans="1:18" x14ac:dyDescent="0.2">
      <c r="A72" s="195" t="s">
        <v>725</v>
      </c>
      <c r="B72" s="277" t="s">
        <v>726</v>
      </c>
      <c r="C72" s="277" t="s">
        <v>323</v>
      </c>
      <c r="D72" s="277" t="s">
        <v>727</v>
      </c>
      <c r="E72" s="277" t="s">
        <v>330</v>
      </c>
      <c r="F72" s="277" t="s">
        <v>332</v>
      </c>
      <c r="G72" s="277" t="s">
        <v>728</v>
      </c>
      <c r="H72" s="277" t="s">
        <v>729</v>
      </c>
      <c r="I72" s="277" t="s">
        <v>730</v>
      </c>
      <c r="J72" s="277" t="s">
        <v>731</v>
      </c>
      <c r="K72" s="277" t="s">
        <v>732</v>
      </c>
      <c r="L72" s="278">
        <v>421902228191</v>
      </c>
      <c r="M72" s="277" t="s">
        <v>733</v>
      </c>
      <c r="N72" s="277"/>
      <c r="O72" s="277"/>
      <c r="P72" s="277"/>
      <c r="Q72" s="205"/>
      <c r="R72" s="268" t="str">
        <f t="shared" si="0"/>
        <v>00684112</v>
      </c>
    </row>
    <row r="73" spans="1:18" x14ac:dyDescent="0.2">
      <c r="A73" s="195" t="s">
        <v>734</v>
      </c>
      <c r="B73" s="277" t="s">
        <v>735</v>
      </c>
      <c r="C73" s="277" t="s">
        <v>323</v>
      </c>
      <c r="D73" s="277" t="s">
        <v>374</v>
      </c>
      <c r="E73" s="277" t="s">
        <v>330</v>
      </c>
      <c r="F73" s="277" t="s">
        <v>375</v>
      </c>
      <c r="G73" s="277" t="s">
        <v>736</v>
      </c>
      <c r="H73" s="277" t="s">
        <v>737</v>
      </c>
      <c r="I73" s="277" t="s">
        <v>738</v>
      </c>
      <c r="J73" s="277" t="s">
        <v>327</v>
      </c>
      <c r="K73" s="277" t="s">
        <v>739</v>
      </c>
      <c r="L73" s="278">
        <v>421905305338</v>
      </c>
      <c r="M73" s="277" t="s">
        <v>740</v>
      </c>
      <c r="N73" s="277"/>
      <c r="O73" s="277"/>
      <c r="P73" s="277"/>
      <c r="Q73" s="205"/>
      <c r="R73" s="268" t="str">
        <f t="shared" si="0"/>
        <v>31806431</v>
      </c>
    </row>
    <row r="74" spans="1:18" x14ac:dyDescent="0.2">
      <c r="A74" s="190" t="s">
        <v>741</v>
      </c>
      <c r="B74" s="191" t="s">
        <v>742</v>
      </c>
      <c r="C74" s="192" t="s">
        <v>323</v>
      </c>
      <c r="D74" s="191" t="s">
        <v>374</v>
      </c>
      <c r="E74" s="191" t="s">
        <v>330</v>
      </c>
      <c r="F74" s="191" t="s">
        <v>425</v>
      </c>
      <c r="G74" s="191" t="s">
        <v>743</v>
      </c>
      <c r="H74" s="257" t="s">
        <v>744</v>
      </c>
      <c r="I74" s="191" t="s">
        <v>745</v>
      </c>
      <c r="J74" s="191" t="s">
        <v>327</v>
      </c>
      <c r="K74" s="191" t="s">
        <v>745</v>
      </c>
      <c r="L74" s="193">
        <v>421908979442</v>
      </c>
      <c r="M74" s="191" t="s">
        <v>746</v>
      </c>
      <c r="N74" s="191"/>
      <c r="O74" s="191"/>
      <c r="P74" s="191"/>
      <c r="Q74" s="205"/>
      <c r="R74" s="268" t="str">
        <f t="shared" si="0"/>
        <v>31795421</v>
      </c>
    </row>
    <row r="75" spans="1:18" x14ac:dyDescent="0.2">
      <c r="A75" s="195" t="s">
        <v>747</v>
      </c>
      <c r="B75" s="277" t="s">
        <v>748</v>
      </c>
      <c r="C75" s="277" t="s">
        <v>323</v>
      </c>
      <c r="D75" s="277" t="s">
        <v>374</v>
      </c>
      <c r="E75" s="277" t="s">
        <v>330</v>
      </c>
      <c r="F75" s="277" t="s">
        <v>425</v>
      </c>
      <c r="G75" s="277" t="s">
        <v>749</v>
      </c>
      <c r="H75" s="277" t="s">
        <v>750</v>
      </c>
      <c r="I75" s="277" t="s">
        <v>751</v>
      </c>
      <c r="J75" s="277" t="s">
        <v>327</v>
      </c>
      <c r="K75" s="277" t="s">
        <v>752</v>
      </c>
      <c r="L75" s="278">
        <v>421903708275</v>
      </c>
      <c r="M75" s="277" t="s">
        <v>753</v>
      </c>
      <c r="N75" s="277"/>
      <c r="O75" s="277"/>
      <c r="P75" s="277"/>
      <c r="Q75" s="205"/>
      <c r="R75" s="268" t="str">
        <f t="shared" si="0"/>
        <v>30774772</v>
      </c>
    </row>
    <row r="76" spans="1:18" x14ac:dyDescent="0.2">
      <c r="A76" s="190">
        <v>42390800</v>
      </c>
      <c r="B76" s="191" t="s">
        <v>1816</v>
      </c>
      <c r="C76" s="192" t="s">
        <v>323</v>
      </c>
      <c r="D76" s="191" t="s">
        <v>1817</v>
      </c>
      <c r="E76" s="191" t="s">
        <v>331</v>
      </c>
      <c r="F76" s="191" t="s">
        <v>620</v>
      </c>
      <c r="G76" s="257" t="s">
        <v>1818</v>
      </c>
      <c r="H76" s="191" t="s">
        <v>1819</v>
      </c>
      <c r="I76" s="191" t="s">
        <v>1820</v>
      </c>
      <c r="J76" s="191" t="s">
        <v>327</v>
      </c>
      <c r="K76" s="191" t="s">
        <v>1821</v>
      </c>
      <c r="L76" s="193">
        <v>421915802888</v>
      </c>
      <c r="M76" s="191" t="s">
        <v>1822</v>
      </c>
      <c r="N76" s="191"/>
      <c r="O76" s="191"/>
      <c r="P76" s="191"/>
      <c r="Q76" s="205"/>
      <c r="R76" s="268">
        <f t="shared" si="0"/>
        <v>42390800</v>
      </c>
    </row>
    <row r="77" spans="1:18" x14ac:dyDescent="0.2">
      <c r="A77" s="190" t="s">
        <v>1823</v>
      </c>
      <c r="B77" s="191" t="s">
        <v>1824</v>
      </c>
      <c r="C77" s="192" t="s">
        <v>323</v>
      </c>
      <c r="D77" s="192" t="s">
        <v>1825</v>
      </c>
      <c r="E77" s="192" t="s">
        <v>330</v>
      </c>
      <c r="F77" s="192" t="s">
        <v>1826</v>
      </c>
      <c r="G77" s="191" t="s">
        <v>1827</v>
      </c>
      <c r="H77" s="191" t="s">
        <v>1828</v>
      </c>
      <c r="I77" s="192" t="s">
        <v>1829</v>
      </c>
      <c r="J77" s="192" t="s">
        <v>327</v>
      </c>
      <c r="K77" s="192" t="s">
        <v>1829</v>
      </c>
      <c r="L77" s="193">
        <v>421905343077</v>
      </c>
      <c r="M77" s="192" t="s">
        <v>1830</v>
      </c>
      <c r="N77" s="192"/>
      <c r="O77" s="270"/>
      <c r="P77" s="308"/>
      <c r="Q77" s="205"/>
      <c r="R77" s="268" t="str">
        <f t="shared" si="0"/>
        <v>36070351</v>
      </c>
    </row>
    <row r="78" spans="1:18" x14ac:dyDescent="0.2">
      <c r="A78" s="190" t="s">
        <v>754</v>
      </c>
      <c r="B78" s="191" t="s">
        <v>755</v>
      </c>
      <c r="C78" s="192" t="s">
        <v>323</v>
      </c>
      <c r="D78" s="191" t="s">
        <v>374</v>
      </c>
      <c r="E78" s="191" t="s">
        <v>330</v>
      </c>
      <c r="F78" s="191" t="s">
        <v>425</v>
      </c>
      <c r="G78" s="191" t="s">
        <v>756</v>
      </c>
      <c r="H78" s="257" t="s">
        <v>757</v>
      </c>
      <c r="I78" s="191" t="s">
        <v>758</v>
      </c>
      <c r="J78" s="191" t="s">
        <v>327</v>
      </c>
      <c r="K78" s="191" t="s">
        <v>759</v>
      </c>
      <c r="L78" s="193">
        <v>421918529304</v>
      </c>
      <c r="M78" s="191" t="s">
        <v>760</v>
      </c>
      <c r="N78" s="191"/>
      <c r="O78" s="191"/>
      <c r="P78" s="191"/>
    </row>
    <row r="79" spans="1:18" x14ac:dyDescent="0.2">
      <c r="A79" s="195" t="s">
        <v>761</v>
      </c>
      <c r="B79" s="277" t="s">
        <v>762</v>
      </c>
      <c r="C79" s="277" t="s">
        <v>323</v>
      </c>
      <c r="D79" s="277" t="s">
        <v>374</v>
      </c>
      <c r="E79" s="277" t="s">
        <v>330</v>
      </c>
      <c r="F79" s="277" t="s">
        <v>425</v>
      </c>
      <c r="G79" s="277" t="s">
        <v>763</v>
      </c>
      <c r="H79" s="277" t="s">
        <v>764</v>
      </c>
      <c r="I79" s="277" t="s">
        <v>1451</v>
      </c>
      <c r="J79" s="277" t="s">
        <v>765</v>
      </c>
      <c r="K79" s="277" t="s">
        <v>1480</v>
      </c>
      <c r="L79" s="278" t="s">
        <v>1481</v>
      </c>
      <c r="M79" s="277" t="s">
        <v>766</v>
      </c>
      <c r="N79" s="277"/>
      <c r="O79" s="277"/>
      <c r="P79" s="277"/>
    </row>
    <row r="80" spans="1:18" x14ac:dyDescent="0.2">
      <c r="A80" s="195" t="s">
        <v>767</v>
      </c>
      <c r="B80" s="277" t="s">
        <v>768</v>
      </c>
      <c r="C80" s="277" t="s">
        <v>323</v>
      </c>
      <c r="D80" s="277" t="s">
        <v>374</v>
      </c>
      <c r="E80" s="277" t="s">
        <v>330</v>
      </c>
      <c r="F80" s="277" t="s">
        <v>375</v>
      </c>
      <c r="G80" s="277" t="s">
        <v>769</v>
      </c>
      <c r="H80" s="277" t="s">
        <v>770</v>
      </c>
      <c r="I80" s="277" t="s">
        <v>771</v>
      </c>
      <c r="J80" s="277" t="s">
        <v>327</v>
      </c>
      <c r="K80" s="277" t="s">
        <v>772</v>
      </c>
      <c r="L80" s="278">
        <v>421903692095</v>
      </c>
      <c r="M80" s="277" t="s">
        <v>773</v>
      </c>
      <c r="N80" s="277"/>
      <c r="O80" s="277"/>
      <c r="P80" s="277"/>
    </row>
    <row r="81" spans="1:16" x14ac:dyDescent="0.2">
      <c r="A81" s="195" t="s">
        <v>774</v>
      </c>
      <c r="B81" s="277" t="s">
        <v>775</v>
      </c>
      <c r="C81" s="277" t="s">
        <v>323</v>
      </c>
      <c r="D81" s="277" t="s">
        <v>374</v>
      </c>
      <c r="E81" s="277" t="s">
        <v>330</v>
      </c>
      <c r="F81" s="277" t="s">
        <v>425</v>
      </c>
      <c r="G81" s="277" t="s">
        <v>776</v>
      </c>
      <c r="H81" s="277" t="s">
        <v>1452</v>
      </c>
      <c r="I81" s="277" t="s">
        <v>777</v>
      </c>
      <c r="J81" s="277" t="s">
        <v>327</v>
      </c>
      <c r="K81" s="277" t="s">
        <v>1594</v>
      </c>
      <c r="L81" s="278">
        <v>421915499077</v>
      </c>
      <c r="M81" s="277" t="s">
        <v>778</v>
      </c>
      <c r="N81" s="277"/>
      <c r="O81" s="277"/>
      <c r="P81" s="277"/>
    </row>
    <row r="82" spans="1:16" x14ac:dyDescent="0.2">
      <c r="A82" s="195" t="s">
        <v>779</v>
      </c>
      <c r="B82" s="277" t="s">
        <v>780</v>
      </c>
      <c r="C82" s="277" t="s">
        <v>323</v>
      </c>
      <c r="D82" s="277" t="s">
        <v>1453</v>
      </c>
      <c r="E82" s="277" t="s">
        <v>330</v>
      </c>
      <c r="F82" s="277" t="s">
        <v>425</v>
      </c>
      <c r="G82" s="277" t="s">
        <v>781</v>
      </c>
      <c r="H82" s="277" t="s">
        <v>1595</v>
      </c>
      <c r="I82" s="277" t="s">
        <v>782</v>
      </c>
      <c r="J82" s="277" t="s">
        <v>543</v>
      </c>
      <c r="K82" s="277" t="s">
        <v>783</v>
      </c>
      <c r="L82" s="278">
        <v>421905234323</v>
      </c>
      <c r="M82" s="277" t="s">
        <v>784</v>
      </c>
      <c r="N82" s="277"/>
      <c r="O82" s="277"/>
      <c r="P82" s="277"/>
    </row>
    <row r="83" spans="1:16" x14ac:dyDescent="0.2">
      <c r="A83" s="190">
        <v>30865930</v>
      </c>
      <c r="B83" s="191" t="s">
        <v>1831</v>
      </c>
      <c r="C83" s="192" t="s">
        <v>323</v>
      </c>
      <c r="D83" s="192" t="s">
        <v>1832</v>
      </c>
      <c r="E83" s="192" t="s">
        <v>1592</v>
      </c>
      <c r="F83" s="192" t="s">
        <v>785</v>
      </c>
      <c r="G83" s="191" t="s">
        <v>1833</v>
      </c>
      <c r="H83" s="191" t="s">
        <v>1834</v>
      </c>
      <c r="I83" s="192" t="s">
        <v>1835</v>
      </c>
      <c r="J83" s="192" t="s">
        <v>327</v>
      </c>
      <c r="K83" s="192" t="s">
        <v>1835</v>
      </c>
      <c r="L83" s="193">
        <v>421915902632</v>
      </c>
      <c r="M83" s="192" t="s">
        <v>1836</v>
      </c>
      <c r="N83" s="192"/>
      <c r="O83" s="270"/>
      <c r="P83" s="308"/>
    </row>
    <row r="84" spans="1:16" x14ac:dyDescent="0.2">
      <c r="A84" s="195" t="s">
        <v>786</v>
      </c>
      <c r="B84" s="277" t="s">
        <v>787</v>
      </c>
      <c r="C84" s="277" t="s">
        <v>323</v>
      </c>
      <c r="D84" s="277" t="s">
        <v>374</v>
      </c>
      <c r="E84" s="277" t="s">
        <v>330</v>
      </c>
      <c r="F84" s="277" t="s">
        <v>425</v>
      </c>
      <c r="G84" s="277" t="s">
        <v>788</v>
      </c>
      <c r="H84" s="277" t="s">
        <v>789</v>
      </c>
      <c r="I84" s="277" t="s">
        <v>790</v>
      </c>
      <c r="J84" s="277" t="s">
        <v>325</v>
      </c>
      <c r="K84" s="277" t="s">
        <v>791</v>
      </c>
      <c r="L84" s="278">
        <v>421905650170</v>
      </c>
      <c r="M84" s="277" t="s">
        <v>792</v>
      </c>
      <c r="N84" s="277"/>
      <c r="O84" s="277"/>
      <c r="P84" s="277"/>
    </row>
    <row r="85" spans="1:16" x14ac:dyDescent="0.2">
      <c r="A85" s="195" t="s">
        <v>793</v>
      </c>
      <c r="B85" s="277" t="s">
        <v>794</v>
      </c>
      <c r="C85" s="277" t="s">
        <v>323</v>
      </c>
      <c r="D85" s="277" t="s">
        <v>374</v>
      </c>
      <c r="E85" s="277" t="s">
        <v>330</v>
      </c>
      <c r="F85" s="277" t="s">
        <v>425</v>
      </c>
      <c r="G85" s="277" t="s">
        <v>795</v>
      </c>
      <c r="H85" s="277" t="s">
        <v>796</v>
      </c>
      <c r="I85" s="277" t="s">
        <v>797</v>
      </c>
      <c r="J85" s="277" t="s">
        <v>325</v>
      </c>
      <c r="K85" s="277" t="s">
        <v>798</v>
      </c>
      <c r="L85" s="278">
        <v>421903636503</v>
      </c>
      <c r="M85" s="277" t="s">
        <v>799</v>
      </c>
      <c r="N85" s="277"/>
      <c r="O85" s="277"/>
      <c r="P85" s="277"/>
    </row>
    <row r="86" spans="1:16" ht="12.75" x14ac:dyDescent="0.2">
      <c r="A86" s="195" t="s">
        <v>800</v>
      </c>
      <c r="B86" s="277" t="s">
        <v>801</v>
      </c>
      <c r="C86" s="277" t="s">
        <v>323</v>
      </c>
      <c r="D86" s="277" t="s">
        <v>802</v>
      </c>
      <c r="E86" s="277" t="s">
        <v>330</v>
      </c>
      <c r="F86" s="277" t="s">
        <v>451</v>
      </c>
      <c r="G86" s="304" t="s">
        <v>803</v>
      </c>
      <c r="H86" s="277" t="s">
        <v>804</v>
      </c>
      <c r="I86" s="277" t="s">
        <v>805</v>
      </c>
      <c r="J86" s="277" t="s">
        <v>325</v>
      </c>
      <c r="K86" s="277" t="s">
        <v>806</v>
      </c>
      <c r="L86" s="278">
        <v>421917263316</v>
      </c>
      <c r="M86" s="277" t="s">
        <v>807</v>
      </c>
      <c r="N86" s="277"/>
      <c r="O86" s="277"/>
      <c r="P86" s="277"/>
    </row>
    <row r="87" spans="1:16" x14ac:dyDescent="0.2">
      <c r="A87" s="195" t="s">
        <v>808</v>
      </c>
      <c r="B87" s="277" t="s">
        <v>809</v>
      </c>
      <c r="C87" s="277" t="s">
        <v>323</v>
      </c>
      <c r="D87" s="277" t="s">
        <v>1596</v>
      </c>
      <c r="E87" s="277" t="s">
        <v>1597</v>
      </c>
      <c r="F87" s="277" t="s">
        <v>1598</v>
      </c>
      <c r="G87" s="277" t="s">
        <v>810</v>
      </c>
      <c r="H87" s="277" t="s">
        <v>1599</v>
      </c>
      <c r="I87" s="277" t="s">
        <v>1600</v>
      </c>
      <c r="J87" s="277" t="s">
        <v>327</v>
      </c>
      <c r="K87" s="277" t="s">
        <v>811</v>
      </c>
      <c r="L87" s="278">
        <v>421905486716</v>
      </c>
      <c r="M87" s="277" t="s">
        <v>812</v>
      </c>
      <c r="N87" s="277"/>
      <c r="O87" s="277"/>
      <c r="P87" s="277"/>
    </row>
    <row r="88" spans="1:16" x14ac:dyDescent="0.2">
      <c r="A88" s="195" t="s">
        <v>813</v>
      </c>
      <c r="B88" s="277" t="s">
        <v>814</v>
      </c>
      <c r="C88" s="277" t="s">
        <v>323</v>
      </c>
      <c r="D88" s="277" t="s">
        <v>1601</v>
      </c>
      <c r="E88" s="277" t="s">
        <v>662</v>
      </c>
      <c r="F88" s="277" t="s">
        <v>1602</v>
      </c>
      <c r="G88" s="277" t="s">
        <v>815</v>
      </c>
      <c r="H88" s="277" t="s">
        <v>816</v>
      </c>
      <c r="I88" s="277" t="s">
        <v>1603</v>
      </c>
      <c r="J88" s="277" t="s">
        <v>327</v>
      </c>
      <c r="K88" s="277" t="s">
        <v>817</v>
      </c>
      <c r="L88" s="278">
        <v>421905235472</v>
      </c>
      <c r="M88" s="277" t="s">
        <v>818</v>
      </c>
      <c r="N88" s="277"/>
      <c r="O88" s="277"/>
      <c r="P88" s="277"/>
    </row>
    <row r="89" spans="1:16" x14ac:dyDescent="0.2">
      <c r="A89" s="195" t="s">
        <v>819</v>
      </c>
      <c r="B89" s="277" t="s">
        <v>820</v>
      </c>
      <c r="C89" s="277" t="s">
        <v>323</v>
      </c>
      <c r="D89" s="277" t="s">
        <v>821</v>
      </c>
      <c r="E89" s="277" t="s">
        <v>822</v>
      </c>
      <c r="F89" s="277" t="s">
        <v>823</v>
      </c>
      <c r="G89" s="277" t="s">
        <v>824</v>
      </c>
      <c r="H89" s="277" t="s">
        <v>825</v>
      </c>
      <c r="I89" s="277" t="s">
        <v>826</v>
      </c>
      <c r="J89" s="277" t="s">
        <v>325</v>
      </c>
      <c r="K89" s="277" t="s">
        <v>826</v>
      </c>
      <c r="L89" s="278">
        <v>421905970041</v>
      </c>
      <c r="M89" s="277" t="s">
        <v>827</v>
      </c>
      <c r="N89" s="277"/>
      <c r="O89" s="277"/>
      <c r="P89" s="277"/>
    </row>
    <row r="90" spans="1:16" x14ac:dyDescent="0.2">
      <c r="A90" s="195" t="s">
        <v>1286</v>
      </c>
      <c r="B90" s="277" t="s">
        <v>1287</v>
      </c>
      <c r="C90" s="277" t="s">
        <v>323</v>
      </c>
      <c r="D90" s="277" t="s">
        <v>1288</v>
      </c>
      <c r="E90" s="277" t="s">
        <v>1604</v>
      </c>
      <c r="F90" s="277" t="s">
        <v>333</v>
      </c>
      <c r="G90" s="277" t="s">
        <v>1289</v>
      </c>
      <c r="H90" s="277" t="s">
        <v>1290</v>
      </c>
      <c r="I90" s="277" t="s">
        <v>1291</v>
      </c>
      <c r="J90" s="277" t="s">
        <v>325</v>
      </c>
      <c r="K90" s="277"/>
      <c r="L90" s="278">
        <v>421907953701</v>
      </c>
      <c r="M90" s="277" t="s">
        <v>1454</v>
      </c>
      <c r="N90" s="277"/>
      <c r="O90" s="277"/>
      <c r="P90" s="277"/>
    </row>
    <row r="91" spans="1:16" ht="12.75" x14ac:dyDescent="0.2">
      <c r="A91" s="195" t="s">
        <v>828</v>
      </c>
      <c r="B91" s="277" t="s">
        <v>829</v>
      </c>
      <c r="C91" s="277" t="s">
        <v>323</v>
      </c>
      <c r="D91" s="277" t="s">
        <v>830</v>
      </c>
      <c r="E91" s="277" t="s">
        <v>831</v>
      </c>
      <c r="F91" s="277" t="s">
        <v>832</v>
      </c>
      <c r="G91" s="304" t="s">
        <v>833</v>
      </c>
      <c r="H91" s="277" t="s">
        <v>834</v>
      </c>
      <c r="I91" s="277" t="s">
        <v>835</v>
      </c>
      <c r="J91" s="277" t="s">
        <v>325</v>
      </c>
      <c r="K91" s="277" t="s">
        <v>835</v>
      </c>
      <c r="L91" s="278">
        <v>421915879583</v>
      </c>
      <c r="M91" s="277" t="s">
        <v>836</v>
      </c>
      <c r="N91" s="277"/>
      <c r="O91" s="277"/>
      <c r="P91" s="277"/>
    </row>
    <row r="92" spans="1:16" x14ac:dyDescent="0.2">
      <c r="A92" s="195" t="s">
        <v>837</v>
      </c>
      <c r="B92" s="277" t="s">
        <v>838</v>
      </c>
      <c r="C92" s="277" t="s">
        <v>323</v>
      </c>
      <c r="D92" s="277" t="s">
        <v>839</v>
      </c>
      <c r="E92" s="277" t="s">
        <v>331</v>
      </c>
      <c r="F92" s="277" t="s">
        <v>620</v>
      </c>
      <c r="G92" s="277" t="s">
        <v>840</v>
      </c>
      <c r="H92" s="277" t="s">
        <v>841</v>
      </c>
      <c r="I92" s="277" t="s">
        <v>842</v>
      </c>
      <c r="J92" s="277" t="s">
        <v>327</v>
      </c>
      <c r="K92" s="277" t="s">
        <v>843</v>
      </c>
      <c r="L92" s="278">
        <v>421918711548</v>
      </c>
      <c r="M92" s="277" t="s">
        <v>844</v>
      </c>
      <c r="N92" s="277"/>
      <c r="O92" s="277"/>
      <c r="P92" s="277"/>
    </row>
    <row r="93" spans="1:16" x14ac:dyDescent="0.2">
      <c r="A93" s="190" t="s">
        <v>1837</v>
      </c>
      <c r="B93" s="191" t="s">
        <v>1838</v>
      </c>
      <c r="C93" s="192" t="s">
        <v>323</v>
      </c>
      <c r="D93" s="191" t="s">
        <v>1839</v>
      </c>
      <c r="E93" s="191" t="s">
        <v>1840</v>
      </c>
      <c r="F93" s="191" t="s">
        <v>1841</v>
      </c>
      <c r="G93" s="257" t="s">
        <v>1842</v>
      </c>
      <c r="H93" s="191" t="s">
        <v>1843</v>
      </c>
      <c r="I93" s="191" t="s">
        <v>1844</v>
      </c>
      <c r="J93" s="191" t="s">
        <v>327</v>
      </c>
      <c r="K93" s="191" t="s">
        <v>1844</v>
      </c>
      <c r="L93" s="193">
        <v>421908553335</v>
      </c>
      <c r="M93" s="191" t="s">
        <v>1845</v>
      </c>
      <c r="N93" s="191"/>
      <c r="O93" s="191"/>
      <c r="P93" s="191"/>
    </row>
    <row r="94" spans="1:16" x14ac:dyDescent="0.2">
      <c r="A94" s="195" t="s">
        <v>845</v>
      </c>
      <c r="B94" s="277" t="s">
        <v>846</v>
      </c>
      <c r="C94" s="277" t="s">
        <v>323</v>
      </c>
      <c r="D94" s="277" t="s">
        <v>374</v>
      </c>
      <c r="E94" s="277" t="s">
        <v>330</v>
      </c>
      <c r="F94" s="277" t="s">
        <v>425</v>
      </c>
      <c r="G94" s="277" t="s">
        <v>847</v>
      </c>
      <c r="H94" s="277" t="s">
        <v>848</v>
      </c>
      <c r="I94" s="277" t="s">
        <v>849</v>
      </c>
      <c r="J94" s="191" t="s">
        <v>327</v>
      </c>
      <c r="K94" s="277" t="s">
        <v>849</v>
      </c>
      <c r="L94" s="278">
        <v>421905245008</v>
      </c>
      <c r="M94" s="277" t="s">
        <v>850</v>
      </c>
      <c r="N94" s="277"/>
      <c r="O94" s="277"/>
      <c r="P94" s="277"/>
    </row>
    <row r="95" spans="1:16" x14ac:dyDescent="0.2">
      <c r="A95" s="195" t="s">
        <v>1292</v>
      </c>
      <c r="B95" s="277" t="s">
        <v>1293</v>
      </c>
      <c r="C95" s="277" t="s">
        <v>323</v>
      </c>
      <c r="D95" s="277" t="s">
        <v>1279</v>
      </c>
      <c r="E95" s="277" t="s">
        <v>1580</v>
      </c>
      <c r="F95" s="277" t="s">
        <v>326</v>
      </c>
      <c r="G95" s="277" t="s">
        <v>1294</v>
      </c>
      <c r="H95" s="277" t="s">
        <v>1295</v>
      </c>
      <c r="I95" s="277" t="s">
        <v>1282</v>
      </c>
      <c r="J95" s="277" t="s">
        <v>325</v>
      </c>
      <c r="K95" s="277" t="s">
        <v>1605</v>
      </c>
      <c r="L95" s="278" t="s">
        <v>1606</v>
      </c>
      <c r="M95" s="277" t="s">
        <v>1296</v>
      </c>
      <c r="N95" s="277"/>
      <c r="O95" s="277"/>
      <c r="P95" s="277"/>
    </row>
    <row r="96" spans="1:16" x14ac:dyDescent="0.2">
      <c r="A96" s="195" t="s">
        <v>851</v>
      </c>
      <c r="B96" s="277" t="s">
        <v>852</v>
      </c>
      <c r="C96" s="277" t="s">
        <v>323</v>
      </c>
      <c r="D96" s="277" t="s">
        <v>1297</v>
      </c>
      <c r="E96" s="277" t="s">
        <v>334</v>
      </c>
      <c r="F96" s="277" t="s">
        <v>335</v>
      </c>
      <c r="G96" s="277" t="s">
        <v>853</v>
      </c>
      <c r="H96" s="277" t="s">
        <v>854</v>
      </c>
      <c r="I96" s="277" t="s">
        <v>855</v>
      </c>
      <c r="J96" s="277" t="s">
        <v>325</v>
      </c>
      <c r="K96" s="277" t="s">
        <v>856</v>
      </c>
      <c r="L96" s="278">
        <v>421918808923</v>
      </c>
      <c r="M96" s="277" t="s">
        <v>857</v>
      </c>
      <c r="N96" s="277"/>
      <c r="O96" s="277"/>
      <c r="P96" s="277"/>
    </row>
    <row r="97" spans="1:16" x14ac:dyDescent="0.2">
      <c r="A97" s="195" t="s">
        <v>858</v>
      </c>
      <c r="B97" s="277" t="s">
        <v>859</v>
      </c>
      <c r="C97" s="277" t="s">
        <v>323</v>
      </c>
      <c r="D97" s="277" t="s">
        <v>860</v>
      </c>
      <c r="E97" s="277" t="s">
        <v>330</v>
      </c>
      <c r="F97" s="277" t="s">
        <v>861</v>
      </c>
      <c r="G97" s="277" t="s">
        <v>862</v>
      </c>
      <c r="H97" s="277" t="s">
        <v>863</v>
      </c>
      <c r="I97" s="277" t="s">
        <v>864</v>
      </c>
      <c r="J97" s="277" t="s">
        <v>325</v>
      </c>
      <c r="K97" s="277" t="s">
        <v>864</v>
      </c>
      <c r="L97" s="278">
        <v>421905418010</v>
      </c>
      <c r="M97" s="277" t="s">
        <v>865</v>
      </c>
      <c r="N97" s="277"/>
      <c r="O97" s="277"/>
      <c r="P97" s="277"/>
    </row>
    <row r="98" spans="1:16" x14ac:dyDescent="0.2">
      <c r="A98" s="195" t="s">
        <v>866</v>
      </c>
      <c r="B98" s="277" t="s">
        <v>867</v>
      </c>
      <c r="C98" s="277" t="s">
        <v>323</v>
      </c>
      <c r="D98" s="277" t="s">
        <v>374</v>
      </c>
      <c r="E98" s="277" t="s">
        <v>330</v>
      </c>
      <c r="F98" s="277" t="s">
        <v>425</v>
      </c>
      <c r="G98" s="277" t="s">
        <v>868</v>
      </c>
      <c r="H98" s="277" t="s">
        <v>869</v>
      </c>
      <c r="I98" s="277" t="s">
        <v>870</v>
      </c>
      <c r="J98" s="277" t="s">
        <v>325</v>
      </c>
      <c r="K98" s="277" t="s">
        <v>870</v>
      </c>
      <c r="L98" s="278">
        <v>421915282858</v>
      </c>
      <c r="M98" s="277" t="s">
        <v>871</v>
      </c>
      <c r="N98" s="277"/>
      <c r="O98" s="277"/>
      <c r="P98" s="277"/>
    </row>
    <row r="99" spans="1:16" ht="12.75" x14ac:dyDescent="0.2">
      <c r="A99" s="195" t="s">
        <v>1298</v>
      </c>
      <c r="B99" s="277" t="s">
        <v>1299</v>
      </c>
      <c r="C99" s="277" t="s">
        <v>323</v>
      </c>
      <c r="D99" s="277" t="s">
        <v>424</v>
      </c>
      <c r="E99" s="277" t="s">
        <v>1582</v>
      </c>
      <c r="F99" s="277" t="s">
        <v>425</v>
      </c>
      <c r="G99" s="304" t="s">
        <v>1300</v>
      </c>
      <c r="H99" s="277" t="s">
        <v>1301</v>
      </c>
      <c r="I99" s="277" t="s">
        <v>1302</v>
      </c>
      <c r="J99" s="277" t="s">
        <v>1303</v>
      </c>
      <c r="K99" s="277" t="s">
        <v>1302</v>
      </c>
      <c r="L99" s="278">
        <v>421917176673</v>
      </c>
      <c r="M99" s="277" t="s">
        <v>1304</v>
      </c>
      <c r="N99" s="277"/>
      <c r="O99" s="277"/>
      <c r="P99" s="277"/>
    </row>
    <row r="100" spans="1:16" ht="12.75" x14ac:dyDescent="0.2">
      <c r="A100" s="195" t="s">
        <v>872</v>
      </c>
      <c r="B100" s="277" t="s">
        <v>1607</v>
      </c>
      <c r="C100" s="277" t="s">
        <v>323</v>
      </c>
      <c r="D100" s="277" t="s">
        <v>1608</v>
      </c>
      <c r="E100" s="277" t="s">
        <v>701</v>
      </c>
      <c r="F100" s="277" t="s">
        <v>873</v>
      </c>
      <c r="G100" s="304" t="s">
        <v>874</v>
      </c>
      <c r="H100" s="277" t="s">
        <v>875</v>
      </c>
      <c r="I100" s="277" t="s">
        <v>876</v>
      </c>
      <c r="J100" s="277" t="s">
        <v>327</v>
      </c>
      <c r="K100" s="277" t="s">
        <v>876</v>
      </c>
      <c r="L100" s="278">
        <v>421918648073</v>
      </c>
      <c r="M100" s="277" t="s">
        <v>877</v>
      </c>
      <c r="N100" s="277"/>
      <c r="O100" s="277"/>
      <c r="P100" s="277"/>
    </row>
    <row r="101" spans="1:16" x14ac:dyDescent="0.2">
      <c r="A101" s="195" t="s">
        <v>878</v>
      </c>
      <c r="B101" s="277" t="s">
        <v>879</v>
      </c>
      <c r="C101" s="277" t="s">
        <v>323</v>
      </c>
      <c r="D101" s="277" t="s">
        <v>1609</v>
      </c>
      <c r="E101" s="277" t="s">
        <v>334</v>
      </c>
      <c r="F101" s="277" t="s">
        <v>335</v>
      </c>
      <c r="G101" s="277" t="s">
        <v>880</v>
      </c>
      <c r="H101" s="277" t="s">
        <v>881</v>
      </c>
      <c r="I101" s="277" t="s">
        <v>882</v>
      </c>
      <c r="J101" s="277" t="s">
        <v>325</v>
      </c>
      <c r="K101" s="277" t="s">
        <v>882</v>
      </c>
      <c r="L101" s="278">
        <v>421905700790</v>
      </c>
      <c r="M101" s="277" t="s">
        <v>883</v>
      </c>
      <c r="N101" s="277"/>
      <c r="O101" s="277"/>
      <c r="P101" s="277"/>
    </row>
    <row r="102" spans="1:16" ht="12.75" x14ac:dyDescent="0.2">
      <c r="A102" s="190" t="s">
        <v>884</v>
      </c>
      <c r="B102" s="191" t="s">
        <v>885</v>
      </c>
      <c r="C102" s="192" t="s">
        <v>323</v>
      </c>
      <c r="D102" s="191" t="s">
        <v>1455</v>
      </c>
      <c r="E102" s="191" t="s">
        <v>330</v>
      </c>
      <c r="F102" s="191" t="s">
        <v>653</v>
      </c>
      <c r="G102" s="303" t="s">
        <v>886</v>
      </c>
      <c r="H102" s="257" t="s">
        <v>887</v>
      </c>
      <c r="I102" s="191" t="s">
        <v>888</v>
      </c>
      <c r="J102" s="191" t="s">
        <v>327</v>
      </c>
      <c r="K102" s="191" t="s">
        <v>889</v>
      </c>
      <c r="L102" s="193">
        <v>421918737877</v>
      </c>
      <c r="M102" s="191" t="s">
        <v>890</v>
      </c>
      <c r="N102" s="191"/>
      <c r="O102" s="191"/>
      <c r="P102" s="191"/>
    </row>
    <row r="103" spans="1:16" x14ac:dyDescent="0.2">
      <c r="A103" s="190" t="s">
        <v>891</v>
      </c>
      <c r="B103" s="191" t="s">
        <v>892</v>
      </c>
      <c r="C103" s="192" t="s">
        <v>323</v>
      </c>
      <c r="D103" s="191" t="s">
        <v>893</v>
      </c>
      <c r="E103" s="191" t="s">
        <v>1582</v>
      </c>
      <c r="F103" s="191" t="s">
        <v>425</v>
      </c>
      <c r="G103" s="191" t="s">
        <v>894</v>
      </c>
      <c r="H103" s="191" t="s">
        <v>895</v>
      </c>
      <c r="I103" s="191" t="s">
        <v>896</v>
      </c>
      <c r="J103" s="191" t="s">
        <v>325</v>
      </c>
      <c r="K103" s="191" t="s">
        <v>896</v>
      </c>
      <c r="L103" s="193">
        <v>421903422249</v>
      </c>
      <c r="M103" s="191" t="s">
        <v>897</v>
      </c>
      <c r="N103" s="191"/>
      <c r="O103" s="191"/>
      <c r="P103" s="191"/>
    </row>
    <row r="104" spans="1:16" x14ac:dyDescent="0.2">
      <c r="A104" s="190" t="s">
        <v>898</v>
      </c>
      <c r="B104" s="191" t="s">
        <v>899</v>
      </c>
      <c r="C104" s="192" t="s">
        <v>323</v>
      </c>
      <c r="D104" s="191" t="s">
        <v>900</v>
      </c>
      <c r="E104" s="191" t="s">
        <v>330</v>
      </c>
      <c r="F104" s="191" t="s">
        <v>901</v>
      </c>
      <c r="G104" s="257" t="s">
        <v>902</v>
      </c>
      <c r="H104" s="257" t="s">
        <v>903</v>
      </c>
      <c r="I104" s="191" t="s">
        <v>904</v>
      </c>
      <c r="J104" s="191" t="s">
        <v>327</v>
      </c>
      <c r="K104" s="191" t="s">
        <v>905</v>
      </c>
      <c r="L104" s="193">
        <v>421905641479</v>
      </c>
      <c r="M104" s="191" t="s">
        <v>906</v>
      </c>
      <c r="N104" s="191"/>
      <c r="O104" s="191"/>
      <c r="P104" s="191"/>
    </row>
    <row r="105" spans="1:16" x14ac:dyDescent="0.2">
      <c r="A105" s="190" t="s">
        <v>1846</v>
      </c>
      <c r="B105" s="191" t="s">
        <v>1847</v>
      </c>
      <c r="C105" s="192" t="s">
        <v>323</v>
      </c>
      <c r="D105" s="191" t="s">
        <v>1848</v>
      </c>
      <c r="E105" s="191" t="s">
        <v>324</v>
      </c>
      <c r="F105" s="191" t="s">
        <v>710</v>
      </c>
      <c r="G105" s="309" t="s">
        <v>1849</v>
      </c>
      <c r="H105" s="191" t="s">
        <v>1850</v>
      </c>
      <c r="I105" s="191" t="s">
        <v>1851</v>
      </c>
      <c r="J105" s="191" t="s">
        <v>327</v>
      </c>
      <c r="K105" s="191" t="s">
        <v>1852</v>
      </c>
      <c r="L105" s="193">
        <v>421902821904</v>
      </c>
      <c r="M105" s="191" t="s">
        <v>1853</v>
      </c>
      <c r="N105" s="191"/>
      <c r="O105" s="191"/>
      <c r="P105" s="191"/>
    </row>
    <row r="106" spans="1:16" x14ac:dyDescent="0.2">
      <c r="A106" s="190"/>
      <c r="B106" s="191"/>
      <c r="C106" s="192"/>
      <c r="D106" s="191"/>
      <c r="E106" s="191"/>
      <c r="F106" s="191"/>
      <c r="G106" s="191"/>
      <c r="H106" s="267"/>
      <c r="I106" s="267"/>
      <c r="J106" s="267"/>
      <c r="K106" s="191"/>
      <c r="L106" s="193"/>
      <c r="M106" s="191"/>
      <c r="N106" s="191"/>
      <c r="O106" s="191"/>
      <c r="P106" s="191"/>
    </row>
    <row r="107" spans="1:16" x14ac:dyDescent="0.2">
      <c r="A107" s="190"/>
      <c r="B107" s="191"/>
      <c r="C107" s="192"/>
      <c r="D107" s="191"/>
      <c r="E107" s="191"/>
      <c r="F107" s="191"/>
      <c r="G107" s="191"/>
      <c r="H107" s="191"/>
      <c r="I107" s="191"/>
      <c r="J107" s="191"/>
      <c r="K107" s="191"/>
      <c r="L107" s="193"/>
      <c r="M107" s="191"/>
      <c r="N107" s="191"/>
      <c r="O107" s="191"/>
      <c r="P107" s="191"/>
    </row>
    <row r="108" spans="1:16" x14ac:dyDescent="0.2">
      <c r="A108" s="190"/>
      <c r="B108" s="191"/>
      <c r="C108" s="192"/>
      <c r="D108" s="191"/>
      <c r="E108" s="191"/>
      <c r="F108" s="191"/>
      <c r="G108" s="191"/>
      <c r="H108" s="191"/>
      <c r="I108" s="191"/>
      <c r="J108" s="191"/>
      <c r="K108" s="191"/>
      <c r="L108" s="193"/>
      <c r="M108" s="191"/>
      <c r="N108" s="191"/>
      <c r="O108" s="191"/>
      <c r="P108" s="191"/>
    </row>
    <row r="109" spans="1:16" x14ac:dyDescent="0.2">
      <c r="A109" s="190"/>
      <c r="B109" s="191"/>
      <c r="C109" s="192"/>
      <c r="D109" s="192"/>
      <c r="E109" s="192"/>
      <c r="F109" s="192"/>
      <c r="G109" s="191"/>
      <c r="H109" s="257"/>
      <c r="I109" s="192"/>
      <c r="J109" s="192"/>
      <c r="K109" s="192"/>
      <c r="L109" s="193"/>
      <c r="M109" s="192"/>
      <c r="N109" s="191"/>
      <c r="O109" s="192"/>
      <c r="P109" s="192"/>
    </row>
    <row r="110" spans="1:16" x14ac:dyDescent="0.2">
      <c r="A110" s="190"/>
      <c r="B110" s="191"/>
      <c r="C110" s="192"/>
      <c r="D110" s="192"/>
      <c r="E110" s="191"/>
      <c r="F110" s="192"/>
      <c r="G110" s="191"/>
      <c r="H110" s="191"/>
      <c r="I110" s="191"/>
      <c r="J110" s="191"/>
      <c r="K110" s="191"/>
      <c r="L110" s="193"/>
      <c r="M110" s="191"/>
      <c r="N110" s="191"/>
      <c r="O110" s="191"/>
      <c r="P110" s="191"/>
    </row>
    <row r="111" spans="1:16" x14ac:dyDescent="0.2">
      <c r="A111" s="190"/>
      <c r="B111" s="191"/>
      <c r="C111" s="192"/>
      <c r="D111" s="191"/>
      <c r="E111" s="191"/>
      <c r="F111" s="191"/>
      <c r="G111" s="191"/>
      <c r="H111" s="191"/>
      <c r="I111" s="191"/>
      <c r="J111" s="191"/>
      <c r="K111" s="191"/>
      <c r="L111" s="307"/>
      <c r="M111" s="310"/>
      <c r="N111" s="191"/>
      <c r="O111" s="191"/>
      <c r="P111" s="310"/>
    </row>
    <row r="112" spans="1:16" x14ac:dyDescent="0.2">
      <c r="A112" s="190"/>
      <c r="B112" s="191"/>
      <c r="C112" s="192"/>
      <c r="D112" s="192"/>
      <c r="E112" s="192"/>
      <c r="F112" s="191"/>
      <c r="G112" s="191"/>
      <c r="H112" s="191"/>
      <c r="I112" s="192"/>
      <c r="J112" s="192"/>
      <c r="K112" s="306"/>
      <c r="L112" s="307"/>
      <c r="M112" s="192"/>
      <c r="N112" s="191"/>
      <c r="O112" s="192"/>
      <c r="P112" s="191"/>
    </row>
    <row r="113" spans="1:16" ht="12.75" x14ac:dyDescent="0.2">
      <c r="A113" s="190"/>
      <c r="B113" s="191"/>
      <c r="C113" s="192"/>
      <c r="D113" s="192"/>
      <c r="E113" s="191"/>
      <c r="F113" s="191"/>
      <c r="G113" s="191"/>
      <c r="H113" s="303"/>
      <c r="I113" s="191"/>
      <c r="J113" s="191"/>
      <c r="K113" s="267"/>
      <c r="L113" s="307"/>
      <c r="M113" s="191"/>
      <c r="N113" s="301"/>
      <c r="O113" s="191"/>
      <c r="P113" s="192"/>
    </row>
    <row r="114" spans="1:16" x14ac:dyDescent="0.2">
      <c r="A114" s="190"/>
      <c r="B114" s="191"/>
      <c r="C114" s="192"/>
      <c r="D114" s="192"/>
      <c r="E114" s="192"/>
      <c r="F114" s="192"/>
      <c r="G114" s="191"/>
      <c r="H114" s="191"/>
      <c r="I114" s="192"/>
      <c r="J114" s="192"/>
      <c r="K114" s="192"/>
      <c r="L114" s="193"/>
      <c r="M114" s="192"/>
      <c r="N114" s="192"/>
      <c r="O114" s="192"/>
      <c r="P114" s="192"/>
    </row>
    <row r="115" spans="1:16" x14ac:dyDescent="0.2">
      <c r="A115" s="190"/>
      <c r="B115" s="191"/>
      <c r="C115" s="192"/>
      <c r="D115" s="191"/>
      <c r="E115" s="191"/>
      <c r="F115" s="191"/>
      <c r="G115" s="191"/>
      <c r="H115" s="191"/>
      <c r="I115" s="191"/>
      <c r="J115" s="191"/>
      <c r="K115" s="191"/>
      <c r="L115" s="193"/>
      <c r="M115" s="191"/>
      <c r="N115" s="191"/>
      <c r="O115" s="191"/>
      <c r="P115" s="191"/>
    </row>
    <row r="116" spans="1:16" x14ac:dyDescent="0.2">
      <c r="A116" s="190"/>
      <c r="B116" s="191"/>
      <c r="C116" s="192"/>
      <c r="D116" s="192"/>
      <c r="E116" s="192"/>
      <c r="F116" s="192"/>
      <c r="G116" s="191"/>
      <c r="H116" s="191"/>
      <c r="I116" s="192"/>
      <c r="J116" s="192"/>
      <c r="K116" s="192"/>
      <c r="L116" s="193"/>
      <c r="M116" s="192"/>
      <c r="N116" s="191"/>
      <c r="O116" s="192"/>
      <c r="P116" s="191"/>
    </row>
    <row r="117" spans="1:16" x14ac:dyDescent="0.2">
      <c r="A117" s="190"/>
      <c r="B117" s="191"/>
      <c r="C117" s="192"/>
      <c r="D117" s="191"/>
      <c r="E117" s="192"/>
      <c r="F117" s="191"/>
      <c r="G117" s="191"/>
      <c r="H117" s="191"/>
      <c r="I117" s="191"/>
      <c r="J117" s="191"/>
      <c r="K117" s="191"/>
      <c r="L117" s="193"/>
      <c r="M117" s="191"/>
      <c r="N117" s="191"/>
      <c r="O117" s="191"/>
      <c r="P117" s="191"/>
    </row>
    <row r="118" spans="1:16" x14ac:dyDescent="0.2">
      <c r="A118" s="190"/>
      <c r="B118" s="191"/>
      <c r="C118" s="192"/>
      <c r="D118" s="192"/>
      <c r="E118" s="191"/>
      <c r="F118" s="192"/>
      <c r="G118" s="191"/>
      <c r="H118" s="191"/>
      <c r="I118" s="191"/>
      <c r="J118" s="191"/>
      <c r="K118" s="191"/>
      <c r="L118" s="193"/>
      <c r="M118" s="191"/>
      <c r="N118" s="191"/>
      <c r="O118" s="191"/>
      <c r="P118" s="191"/>
    </row>
    <row r="119" spans="1:16" x14ac:dyDescent="0.2">
      <c r="A119" s="190"/>
      <c r="B119" s="191"/>
      <c r="C119" s="192"/>
      <c r="D119" s="192"/>
      <c r="E119" s="191"/>
      <c r="F119" s="192"/>
      <c r="G119" s="191"/>
      <c r="H119" s="191"/>
      <c r="I119" s="191"/>
      <c r="J119" s="191"/>
      <c r="K119" s="191"/>
      <c r="L119" s="193"/>
      <c r="M119" s="191"/>
      <c r="N119" s="191"/>
      <c r="O119" s="191"/>
      <c r="P119" s="191"/>
    </row>
    <row r="120" spans="1:16" x14ac:dyDescent="0.2">
      <c r="A120" s="190"/>
      <c r="B120" s="191"/>
      <c r="C120" s="192"/>
      <c r="D120" s="191"/>
      <c r="E120" s="191"/>
      <c r="F120" s="191"/>
      <c r="G120" s="191"/>
      <c r="H120" s="191"/>
      <c r="I120" s="191"/>
      <c r="J120" s="191"/>
      <c r="K120" s="191"/>
      <c r="L120" s="193"/>
      <c r="M120" s="191"/>
      <c r="N120" s="191"/>
      <c r="O120" s="191"/>
      <c r="P120" s="191"/>
    </row>
    <row r="121" spans="1:16" x14ac:dyDescent="0.2">
      <c r="A121" s="190"/>
      <c r="B121" s="191"/>
      <c r="C121" s="192"/>
      <c r="D121" s="192"/>
      <c r="E121" s="192"/>
      <c r="F121" s="192"/>
      <c r="G121" s="311"/>
      <c r="H121" s="257"/>
      <c r="I121" s="192"/>
      <c r="J121" s="192"/>
      <c r="K121" s="192"/>
      <c r="L121" s="193"/>
      <c r="M121" s="192"/>
      <c r="N121" s="191"/>
      <c r="O121" s="192"/>
      <c r="P121" s="191"/>
    </row>
    <row r="122" spans="1:16" x14ac:dyDescent="0.2">
      <c r="A122" s="190"/>
      <c r="B122" s="191"/>
      <c r="C122" s="192"/>
      <c r="D122" s="191"/>
      <c r="E122" s="191"/>
      <c r="F122" s="191"/>
      <c r="G122" s="191"/>
      <c r="H122" s="191"/>
      <c r="I122" s="191"/>
      <c r="J122" s="191"/>
      <c r="K122" s="191"/>
      <c r="L122" s="193"/>
      <c r="M122" s="191"/>
      <c r="N122" s="191"/>
      <c r="O122" s="191"/>
      <c r="P122" s="191"/>
    </row>
    <row r="123" spans="1:16" x14ac:dyDescent="0.2">
      <c r="A123" s="190"/>
      <c r="B123" s="191"/>
      <c r="C123" s="192"/>
      <c r="D123" s="192"/>
      <c r="E123" s="191"/>
      <c r="F123" s="191"/>
      <c r="G123" s="191"/>
      <c r="H123" s="191"/>
      <c r="I123" s="191"/>
      <c r="J123" s="191"/>
      <c r="K123" s="191"/>
      <c r="L123" s="193"/>
      <c r="M123" s="191"/>
      <c r="N123" s="191"/>
      <c r="O123" s="191"/>
      <c r="P123" s="191"/>
    </row>
    <row r="124" spans="1:16" x14ac:dyDescent="0.2">
      <c r="A124" s="190"/>
      <c r="B124" s="191"/>
      <c r="C124" s="192"/>
      <c r="D124" s="192"/>
      <c r="E124" s="192"/>
      <c r="F124" s="192"/>
      <c r="G124" s="191"/>
      <c r="H124" s="191"/>
      <c r="I124" s="192"/>
      <c r="J124" s="191"/>
      <c r="K124" s="192"/>
      <c r="L124" s="193"/>
      <c r="M124" s="192"/>
      <c r="N124" s="192"/>
      <c r="O124" s="192"/>
      <c r="P124" s="192"/>
    </row>
    <row r="125" spans="1:16" x14ac:dyDescent="0.2">
      <c r="A125" s="190"/>
      <c r="B125" s="191"/>
      <c r="C125" s="192"/>
      <c r="D125" s="192"/>
      <c r="E125" s="191"/>
      <c r="F125" s="192"/>
      <c r="G125" s="191"/>
      <c r="H125" s="191"/>
      <c r="I125" s="191"/>
      <c r="J125" s="191"/>
      <c r="K125" s="191"/>
      <c r="L125" s="193"/>
      <c r="M125" s="191"/>
      <c r="N125" s="191"/>
      <c r="O125" s="191"/>
      <c r="P125" s="191"/>
    </row>
    <row r="126" spans="1:16" x14ac:dyDescent="0.2">
      <c r="A126" s="190"/>
      <c r="B126" s="191"/>
      <c r="C126" s="192"/>
      <c r="D126" s="191"/>
      <c r="E126" s="191"/>
      <c r="F126" s="191"/>
      <c r="G126" s="191"/>
      <c r="H126" s="191"/>
      <c r="I126" s="191"/>
      <c r="J126" s="191"/>
      <c r="K126" s="191"/>
      <c r="L126" s="193"/>
      <c r="M126" s="191"/>
      <c r="N126" s="191"/>
      <c r="O126" s="191"/>
      <c r="P126" s="191"/>
    </row>
    <row r="127" spans="1:16" x14ac:dyDescent="0.2">
      <c r="A127" s="190"/>
      <c r="B127" s="191"/>
      <c r="C127" s="192"/>
      <c r="D127" s="192"/>
      <c r="E127" s="191"/>
      <c r="F127" s="191"/>
      <c r="G127" s="191"/>
      <c r="H127" s="191"/>
      <c r="I127" s="191"/>
      <c r="J127" s="191"/>
      <c r="K127" s="191"/>
      <c r="L127" s="193"/>
      <c r="M127" s="191"/>
      <c r="N127" s="191"/>
      <c r="O127" s="191"/>
      <c r="P127" s="191"/>
    </row>
    <row r="128" spans="1:16" ht="12.75" x14ac:dyDescent="0.2">
      <c r="A128" s="190"/>
      <c r="B128" s="191"/>
      <c r="C128" s="192"/>
      <c r="D128" s="192"/>
      <c r="E128" s="191"/>
      <c r="F128" s="191"/>
      <c r="G128" s="312"/>
      <c r="H128" s="312"/>
      <c r="I128" s="191"/>
      <c r="J128" s="191"/>
      <c r="K128" s="191"/>
      <c r="L128" s="193"/>
      <c r="M128" s="191"/>
      <c r="N128" s="191"/>
      <c r="O128" s="191"/>
      <c r="P128" s="191"/>
    </row>
    <row r="129" spans="1:16" ht="12.75" x14ac:dyDescent="0.2">
      <c r="A129" s="190"/>
      <c r="B129" s="191"/>
      <c r="C129" s="192"/>
      <c r="D129" s="192"/>
      <c r="E129" s="191"/>
      <c r="F129" s="192"/>
      <c r="G129" s="303"/>
      <c r="H129" s="191"/>
      <c r="I129" s="191"/>
      <c r="J129" s="191"/>
      <c r="K129" s="191"/>
      <c r="L129" s="193"/>
      <c r="M129" s="191"/>
      <c r="N129" s="192"/>
      <c r="O129" s="192"/>
      <c r="P129" s="192"/>
    </row>
    <row r="130" spans="1:16" x14ac:dyDescent="0.2">
      <c r="A130" s="190"/>
      <c r="B130" s="191"/>
      <c r="C130" s="192"/>
      <c r="D130" s="192"/>
      <c r="E130" s="192"/>
      <c r="F130" s="192"/>
      <c r="G130" s="191"/>
      <c r="H130" s="191"/>
      <c r="I130" s="192"/>
      <c r="J130" s="192"/>
      <c r="K130" s="192"/>
      <c r="L130" s="193"/>
      <c r="M130" s="192"/>
      <c r="N130" s="191"/>
      <c r="O130" s="192"/>
      <c r="P130" s="191"/>
    </row>
    <row r="131" spans="1:16" x14ac:dyDescent="0.2">
      <c r="A131" s="190"/>
      <c r="B131" s="191"/>
      <c r="C131" s="192"/>
      <c r="D131" s="191"/>
      <c r="E131" s="191"/>
      <c r="F131" s="191"/>
      <c r="G131" s="191"/>
      <c r="H131" s="191"/>
      <c r="I131" s="191"/>
      <c r="J131" s="191"/>
      <c r="K131" s="191"/>
      <c r="L131" s="193"/>
      <c r="M131" s="191"/>
      <c r="N131" s="191"/>
      <c r="O131" s="192"/>
      <c r="P131" s="191"/>
    </row>
    <row r="132" spans="1:16" x14ac:dyDescent="0.2">
      <c r="A132" s="190"/>
      <c r="B132" s="191"/>
      <c r="C132" s="192"/>
      <c r="D132" s="191"/>
      <c r="E132" s="191"/>
      <c r="F132" s="191"/>
      <c r="G132" s="257"/>
      <c r="H132" s="257"/>
      <c r="I132" s="191"/>
      <c r="J132" s="191"/>
      <c r="K132" s="191"/>
      <c r="L132" s="193"/>
      <c r="M132" s="191"/>
      <c r="N132" s="191"/>
      <c r="O132" s="192"/>
      <c r="P132" s="191"/>
    </row>
    <row r="133" spans="1:16" x14ac:dyDescent="0.2">
      <c r="A133" s="190"/>
      <c r="B133" s="191"/>
      <c r="C133" s="192"/>
      <c r="D133" s="192"/>
      <c r="E133" s="192"/>
      <c r="F133" s="192"/>
      <c r="G133" s="257"/>
      <c r="H133" s="191"/>
      <c r="I133" s="192"/>
      <c r="J133" s="192"/>
      <c r="K133" s="192"/>
      <c r="L133" s="193"/>
      <c r="M133" s="192"/>
      <c r="N133" s="192"/>
      <c r="O133" s="192"/>
      <c r="P133" s="191"/>
    </row>
    <row r="134" spans="1:16" x14ac:dyDescent="0.2">
      <c r="A134" s="190"/>
      <c r="B134" s="191"/>
      <c r="C134" s="192"/>
      <c r="D134" s="191"/>
      <c r="E134" s="191"/>
      <c r="F134" s="191"/>
      <c r="G134" s="257"/>
      <c r="H134" s="257"/>
      <c r="I134" s="191"/>
      <c r="J134" s="191"/>
      <c r="K134" s="191"/>
      <c r="L134" s="193"/>
      <c r="M134" s="191"/>
      <c r="N134" s="191"/>
      <c r="O134" s="191"/>
      <c r="P134" s="191"/>
    </row>
    <row r="135" spans="1:16" x14ac:dyDescent="0.2">
      <c r="A135" s="190"/>
      <c r="B135" s="191"/>
      <c r="C135" s="192"/>
      <c r="D135" s="192"/>
      <c r="E135" s="191"/>
      <c r="F135" s="192"/>
      <c r="G135" s="191"/>
      <c r="H135" s="191"/>
      <c r="I135" s="191"/>
      <c r="J135" s="191"/>
      <c r="K135" s="267"/>
      <c r="L135" s="307"/>
      <c r="M135" s="191"/>
      <c r="N135" s="191"/>
      <c r="O135" s="191"/>
      <c r="P135" s="191"/>
    </row>
    <row r="136" spans="1:16" x14ac:dyDescent="0.2">
      <c r="A136" s="170"/>
      <c r="B136" s="269"/>
      <c r="C136" s="192"/>
      <c r="D136" s="269"/>
      <c r="E136" s="269"/>
      <c r="F136" s="269"/>
      <c r="G136" s="269"/>
      <c r="H136" s="269"/>
      <c r="I136" s="269"/>
      <c r="J136" s="191"/>
      <c r="K136" s="269"/>
      <c r="L136" s="313"/>
      <c r="M136" s="269"/>
      <c r="N136" s="269"/>
      <c r="O136" s="269"/>
      <c r="P136" s="269"/>
    </row>
    <row r="137" spans="1:16" x14ac:dyDescent="0.2">
      <c r="A137" s="195"/>
      <c r="B137" s="277"/>
      <c r="C137" s="277"/>
      <c r="D137" s="277"/>
      <c r="E137" s="277"/>
      <c r="F137" s="277"/>
      <c r="G137" s="277"/>
      <c r="H137" s="277"/>
      <c r="I137" s="277"/>
      <c r="J137" s="277"/>
      <c r="K137" s="277"/>
      <c r="L137" s="278"/>
      <c r="M137" s="277"/>
      <c r="N137" s="277"/>
      <c r="O137" s="277"/>
      <c r="P137" s="277"/>
    </row>
    <row r="138" spans="1:16" x14ac:dyDescent="0.2">
      <c r="A138" s="190"/>
      <c r="B138" s="191"/>
      <c r="C138" s="192"/>
      <c r="D138" s="191"/>
      <c r="E138" s="191"/>
      <c r="F138" s="191"/>
      <c r="G138" s="191"/>
      <c r="H138" s="191"/>
      <c r="I138" s="191"/>
      <c r="J138" s="191"/>
      <c r="K138" s="191"/>
      <c r="L138" s="193"/>
      <c r="M138" s="191"/>
      <c r="N138" s="270"/>
      <c r="O138" s="191"/>
      <c r="P138" s="191"/>
    </row>
    <row r="139" spans="1:16" x14ac:dyDescent="0.2">
      <c r="A139" s="190"/>
      <c r="B139" s="191"/>
      <c r="C139" s="192"/>
      <c r="D139" s="192"/>
      <c r="E139" s="191"/>
      <c r="F139" s="192"/>
      <c r="G139" s="257"/>
      <c r="H139" s="191"/>
      <c r="I139" s="191"/>
      <c r="J139" s="191"/>
      <c r="K139" s="191"/>
      <c r="L139" s="193"/>
      <c r="M139" s="191"/>
      <c r="N139" s="191"/>
      <c r="O139" s="191"/>
      <c r="P139" s="191"/>
    </row>
    <row r="140" spans="1:16" x14ac:dyDescent="0.2">
      <c r="A140" s="190"/>
      <c r="B140" s="191"/>
      <c r="C140" s="192"/>
      <c r="D140" s="191"/>
      <c r="E140" s="191"/>
      <c r="F140" s="191"/>
      <c r="G140" s="191"/>
      <c r="H140" s="191"/>
      <c r="I140" s="191"/>
      <c r="J140" s="191"/>
      <c r="K140" s="191"/>
      <c r="L140" s="193"/>
      <c r="M140" s="191"/>
      <c r="N140" s="191"/>
      <c r="O140" s="191"/>
      <c r="P140" s="191"/>
    </row>
    <row r="141" spans="1:16" x14ac:dyDescent="0.2">
      <c r="A141" s="190"/>
      <c r="B141" s="191"/>
      <c r="C141" s="192"/>
      <c r="D141" s="192"/>
      <c r="E141" s="191"/>
      <c r="F141" s="191"/>
      <c r="G141" s="191"/>
      <c r="H141" s="191"/>
      <c r="I141" s="191"/>
      <c r="J141" s="191"/>
      <c r="K141" s="191"/>
      <c r="L141" s="193"/>
      <c r="M141" s="191"/>
      <c r="N141" s="191"/>
      <c r="O141" s="191"/>
      <c r="P141" s="191"/>
    </row>
    <row r="142" spans="1:16" x14ac:dyDescent="0.2">
      <c r="A142" s="170"/>
      <c r="B142" s="269"/>
      <c r="C142" s="192"/>
      <c r="D142" s="269"/>
      <c r="E142" s="269"/>
      <c r="F142" s="269"/>
      <c r="G142" s="269"/>
      <c r="H142" s="269"/>
      <c r="I142" s="269"/>
      <c r="J142" s="269"/>
      <c r="K142" s="269"/>
      <c r="L142" s="313"/>
      <c r="M142" s="269"/>
      <c r="N142" s="269"/>
      <c r="O142" s="269"/>
      <c r="P142" s="269"/>
    </row>
    <row r="143" spans="1:16" x14ac:dyDescent="0.2">
      <c r="A143" s="195"/>
      <c r="B143" s="277"/>
      <c r="C143" s="277"/>
      <c r="D143" s="277"/>
      <c r="E143" s="277"/>
      <c r="F143" s="277"/>
      <c r="G143" s="277"/>
      <c r="H143" s="277"/>
      <c r="I143" s="277"/>
      <c r="J143" s="277"/>
      <c r="K143" s="277"/>
      <c r="L143" s="278"/>
      <c r="M143" s="277"/>
      <c r="N143" s="277"/>
      <c r="O143" s="277"/>
      <c r="P143" s="277"/>
    </row>
    <row r="144" spans="1:16" x14ac:dyDescent="0.2">
      <c r="A144" s="190"/>
      <c r="B144" s="191"/>
      <c r="C144" s="192"/>
      <c r="D144" s="191"/>
      <c r="E144" s="191"/>
      <c r="F144" s="191"/>
      <c r="G144" s="191"/>
      <c r="H144" s="257"/>
      <c r="I144" s="191"/>
      <c r="J144" s="191"/>
      <c r="K144" s="191"/>
      <c r="L144" s="193"/>
      <c r="M144" s="191"/>
      <c r="N144" s="191"/>
      <c r="O144" s="191"/>
      <c r="P144" s="191"/>
    </row>
    <row r="145" spans="1:16" x14ac:dyDescent="0.2">
      <c r="A145" s="190"/>
      <c r="B145" s="191"/>
      <c r="C145" s="192"/>
      <c r="D145" s="191"/>
      <c r="E145" s="191"/>
      <c r="F145" s="191"/>
      <c r="G145" s="191"/>
      <c r="H145" s="191"/>
      <c r="I145" s="191"/>
      <c r="J145" s="191"/>
      <c r="K145" s="191"/>
      <c r="L145" s="193"/>
      <c r="M145" s="191"/>
      <c r="N145" s="191"/>
      <c r="O145" s="191"/>
      <c r="P145" s="301"/>
    </row>
    <row r="146" spans="1:16" x14ac:dyDescent="0.2">
      <c r="A146" s="190"/>
      <c r="B146" s="191"/>
      <c r="C146" s="192"/>
      <c r="D146" s="191"/>
      <c r="E146" s="191"/>
      <c r="F146" s="191"/>
      <c r="G146" s="191"/>
      <c r="H146" s="191"/>
      <c r="I146" s="191"/>
      <c r="J146" s="191"/>
      <c r="K146" s="191"/>
      <c r="L146" s="193"/>
      <c r="M146" s="191"/>
      <c r="N146" s="191"/>
      <c r="O146" s="191"/>
      <c r="P146" s="191"/>
    </row>
    <row r="147" spans="1:16" x14ac:dyDescent="0.2">
      <c r="A147" s="190"/>
      <c r="B147" s="191"/>
      <c r="C147" s="192"/>
      <c r="D147" s="191"/>
      <c r="E147" s="191"/>
      <c r="F147" s="191"/>
      <c r="G147" s="191"/>
      <c r="H147" s="191"/>
      <c r="I147" s="191"/>
      <c r="J147" s="191"/>
      <c r="K147" s="191"/>
      <c r="L147" s="193"/>
      <c r="M147" s="191"/>
      <c r="N147" s="191"/>
      <c r="O147" s="191"/>
      <c r="P147" s="191"/>
    </row>
    <row r="148" spans="1:16" x14ac:dyDescent="0.2">
      <c r="A148" s="190"/>
      <c r="B148" s="191"/>
      <c r="C148" s="192"/>
      <c r="D148" s="191"/>
      <c r="E148" s="191"/>
      <c r="F148" s="191"/>
      <c r="G148" s="191"/>
      <c r="H148" s="191"/>
      <c r="I148" s="191"/>
      <c r="J148" s="191"/>
      <c r="K148" s="191"/>
      <c r="L148" s="193"/>
      <c r="M148" s="191"/>
      <c r="N148" s="191"/>
      <c r="O148" s="191"/>
      <c r="P148" s="191"/>
    </row>
    <row r="149" spans="1:16" x14ac:dyDescent="0.2">
      <c r="A149" s="190"/>
      <c r="B149" s="191"/>
      <c r="C149" s="192"/>
      <c r="D149" s="191"/>
      <c r="E149" s="191"/>
      <c r="F149" s="191"/>
      <c r="G149" s="191"/>
      <c r="H149" s="257"/>
      <c r="I149" s="191"/>
      <c r="J149" s="191"/>
      <c r="K149" s="191"/>
      <c r="L149" s="193"/>
      <c r="M149" s="191"/>
      <c r="N149" s="191"/>
      <c r="O149" s="191"/>
      <c r="P149" s="191"/>
    </row>
    <row r="150" spans="1:16" x14ac:dyDescent="0.2">
      <c r="A150" s="190"/>
      <c r="B150" s="191"/>
      <c r="C150" s="192"/>
      <c r="D150" s="191"/>
      <c r="E150" s="191"/>
      <c r="F150" s="191"/>
      <c r="G150" s="257"/>
      <c r="H150" s="191"/>
      <c r="I150" s="191"/>
      <c r="J150" s="191"/>
      <c r="K150" s="191"/>
      <c r="L150" s="193"/>
      <c r="M150" s="191"/>
      <c r="N150" s="191"/>
      <c r="O150" s="191"/>
      <c r="P150" s="191"/>
    </row>
    <row r="151" spans="1:16" x14ac:dyDescent="0.2">
      <c r="A151" s="190"/>
      <c r="B151" s="191"/>
      <c r="C151" s="192"/>
      <c r="D151" s="192"/>
      <c r="E151" s="191"/>
      <c r="F151" s="192"/>
      <c r="G151" s="191"/>
      <c r="H151" s="191"/>
      <c r="I151" s="191"/>
      <c r="J151" s="191"/>
      <c r="K151" s="191"/>
      <c r="L151" s="193"/>
      <c r="M151" s="191"/>
      <c r="N151" s="191"/>
      <c r="O151" s="191"/>
      <c r="P151" s="191"/>
    </row>
    <row r="152" spans="1:16" x14ac:dyDescent="0.2">
      <c r="A152" s="190"/>
      <c r="B152" s="191"/>
      <c r="C152" s="192"/>
      <c r="D152" s="191"/>
      <c r="E152" s="191"/>
      <c r="F152" s="191"/>
      <c r="G152" s="191"/>
      <c r="H152" s="257"/>
      <c r="I152" s="191"/>
      <c r="J152" s="191"/>
      <c r="K152" s="191"/>
      <c r="L152" s="193"/>
      <c r="M152" s="191"/>
      <c r="N152" s="191"/>
      <c r="O152" s="191"/>
      <c r="P152" s="191"/>
    </row>
    <row r="153" spans="1:16" x14ac:dyDescent="0.2">
      <c r="A153" s="190"/>
      <c r="B153" s="191"/>
      <c r="C153" s="192"/>
      <c r="D153" s="191"/>
      <c r="E153" s="191"/>
      <c r="F153" s="191"/>
      <c r="G153" s="191"/>
      <c r="H153" s="191"/>
      <c r="I153" s="191"/>
      <c r="J153" s="191"/>
      <c r="K153" s="191"/>
      <c r="L153" s="193"/>
      <c r="M153" s="191"/>
      <c r="N153" s="191"/>
      <c r="O153" s="191"/>
      <c r="P153" s="191"/>
    </row>
    <row r="154" spans="1:16" x14ac:dyDescent="0.2">
      <c r="A154" s="190"/>
      <c r="B154" s="191"/>
      <c r="C154" s="192"/>
      <c r="D154" s="191"/>
      <c r="E154" s="191"/>
      <c r="F154" s="191"/>
      <c r="G154" s="191"/>
      <c r="H154" s="191"/>
      <c r="I154" s="191"/>
      <c r="J154" s="191"/>
      <c r="K154" s="267"/>
      <c r="L154" s="307"/>
      <c r="M154" s="191"/>
      <c r="N154" s="191"/>
      <c r="O154" s="191"/>
      <c r="P154" s="191"/>
    </row>
    <row r="155" spans="1:16" x14ac:dyDescent="0.2">
      <c r="A155" s="190"/>
      <c r="B155" s="191"/>
      <c r="C155" s="192"/>
      <c r="D155" s="191"/>
      <c r="E155" s="191"/>
      <c r="F155" s="191"/>
      <c r="G155" s="191"/>
      <c r="H155" s="191"/>
      <c r="I155" s="191"/>
      <c r="J155" s="191"/>
      <c r="K155" s="191"/>
      <c r="L155" s="193"/>
      <c r="M155" s="191"/>
      <c r="N155" s="191"/>
      <c r="O155" s="191"/>
      <c r="P155" s="191"/>
    </row>
    <row r="156" spans="1:16" x14ac:dyDescent="0.2">
      <c r="A156" s="190"/>
      <c r="B156" s="191"/>
      <c r="C156" s="192"/>
      <c r="D156" s="192"/>
      <c r="E156" s="191"/>
      <c r="F156" s="192"/>
      <c r="G156" s="191"/>
      <c r="H156" s="257"/>
      <c r="I156" s="191"/>
      <c r="J156" s="191"/>
      <c r="K156" s="191"/>
      <c r="L156" s="193"/>
      <c r="M156" s="191"/>
      <c r="N156" s="191"/>
      <c r="O156" s="191"/>
      <c r="P156" s="191"/>
    </row>
    <row r="157" spans="1:16" x14ac:dyDescent="0.2">
      <c r="A157" s="190"/>
      <c r="B157" s="191"/>
      <c r="C157" s="192"/>
      <c r="D157" s="192"/>
      <c r="E157" s="192"/>
      <c r="F157" s="192"/>
      <c r="G157" s="257"/>
      <c r="H157" s="257"/>
      <c r="I157" s="192"/>
      <c r="J157" s="192"/>
      <c r="K157" s="192"/>
      <c r="L157" s="307"/>
      <c r="M157" s="192"/>
      <c r="N157" s="192"/>
      <c r="O157" s="192"/>
      <c r="P157" s="192"/>
    </row>
    <row r="158" spans="1:16" x14ac:dyDescent="0.2">
      <c r="A158" s="190"/>
      <c r="B158" s="191"/>
      <c r="C158" s="192"/>
      <c r="D158" s="192"/>
      <c r="E158" s="191"/>
      <c r="F158" s="191"/>
      <c r="G158" s="191"/>
      <c r="H158" s="191"/>
      <c r="I158" s="191"/>
      <c r="J158" s="191"/>
      <c r="K158" s="191"/>
      <c r="L158" s="193"/>
      <c r="M158" s="191"/>
      <c r="N158" s="191"/>
      <c r="O158" s="191"/>
      <c r="P158" s="191"/>
    </row>
    <row r="159" spans="1:16" x14ac:dyDescent="0.2">
      <c r="A159" s="190"/>
      <c r="B159" s="191"/>
      <c r="C159" s="192"/>
      <c r="D159" s="192"/>
      <c r="E159" s="192"/>
      <c r="F159" s="192"/>
      <c r="G159" s="257"/>
      <c r="H159" s="257"/>
      <c r="I159" s="192"/>
      <c r="J159" s="192"/>
      <c r="K159" s="192"/>
      <c r="L159" s="307"/>
      <c r="M159" s="192"/>
      <c r="N159" s="192"/>
      <c r="O159" s="192"/>
      <c r="P159" s="192"/>
    </row>
    <row r="160" spans="1:16" x14ac:dyDescent="0.2">
      <c r="A160" s="190"/>
      <c r="B160" s="191"/>
      <c r="C160" s="192"/>
      <c r="D160" s="192"/>
      <c r="E160" s="191"/>
      <c r="F160" s="191"/>
      <c r="G160" s="191"/>
      <c r="H160" s="191"/>
      <c r="I160" s="191"/>
      <c r="J160" s="191"/>
      <c r="K160" s="191"/>
      <c r="L160" s="193"/>
      <c r="M160" s="191"/>
      <c r="N160" s="191"/>
      <c r="O160" s="191"/>
      <c r="P160" s="191"/>
    </row>
    <row r="161" spans="1:16" x14ac:dyDescent="0.2">
      <c r="A161" s="190"/>
      <c r="B161" s="191"/>
      <c r="C161" s="192"/>
      <c r="D161" s="192"/>
      <c r="E161" s="192"/>
      <c r="F161" s="192"/>
      <c r="G161" s="191"/>
      <c r="H161" s="191"/>
      <c r="I161" s="192"/>
      <c r="J161" s="191"/>
      <c r="K161" s="192"/>
      <c r="L161" s="193"/>
      <c r="M161" s="192"/>
      <c r="N161" s="191"/>
      <c r="O161" s="192"/>
      <c r="P161" s="191"/>
    </row>
    <row r="162" spans="1:16" x14ac:dyDescent="0.2">
      <c r="A162" s="195"/>
      <c r="B162" s="277"/>
      <c r="C162" s="277"/>
      <c r="D162" s="277"/>
      <c r="E162" s="277"/>
      <c r="F162" s="277"/>
      <c r="G162" s="277"/>
      <c r="H162" s="277"/>
      <c r="I162" s="277"/>
      <c r="J162" s="277"/>
      <c r="K162" s="277"/>
      <c r="L162" s="278"/>
      <c r="M162" s="277"/>
      <c r="N162" s="277"/>
      <c r="O162" s="277"/>
      <c r="P162" s="277"/>
    </row>
    <row r="163" spans="1:16" x14ac:dyDescent="0.2">
      <c r="A163" s="190"/>
      <c r="B163" s="191"/>
      <c r="C163" s="192"/>
      <c r="D163" s="192"/>
      <c r="E163" s="191"/>
      <c r="F163" s="192"/>
      <c r="G163" s="257"/>
      <c r="H163" s="257"/>
      <c r="I163" s="191"/>
      <c r="J163" s="191"/>
      <c r="K163" s="191"/>
      <c r="L163" s="193"/>
      <c r="M163" s="191"/>
      <c r="N163" s="191"/>
      <c r="O163" s="191"/>
      <c r="P163" s="191"/>
    </row>
    <row r="164" spans="1:16" x14ac:dyDescent="0.2">
      <c r="A164" s="190"/>
      <c r="B164" s="191"/>
      <c r="C164" s="192"/>
      <c r="D164" s="192"/>
      <c r="E164" s="192"/>
      <c r="F164" s="192"/>
      <c r="G164" s="191"/>
      <c r="H164" s="257"/>
      <c r="I164" s="192"/>
      <c r="J164" s="192"/>
      <c r="K164" s="192"/>
      <c r="L164" s="193"/>
      <c r="M164" s="192"/>
      <c r="N164" s="192"/>
      <c r="O164" s="192"/>
      <c r="P164" s="192"/>
    </row>
    <row r="165" spans="1:16" x14ac:dyDescent="0.2">
      <c r="A165" s="190"/>
      <c r="B165" s="191"/>
      <c r="C165" s="192"/>
      <c r="D165" s="192"/>
      <c r="E165" s="192"/>
      <c r="F165" s="192"/>
      <c r="G165" s="257"/>
      <c r="H165" s="257"/>
      <c r="I165" s="192"/>
      <c r="J165" s="192"/>
      <c r="K165" s="192"/>
      <c r="L165" s="193"/>
      <c r="M165" s="192"/>
      <c r="N165" s="191"/>
      <c r="O165" s="192"/>
      <c r="P165" s="191"/>
    </row>
    <row r="166" spans="1:16" x14ac:dyDescent="0.2">
      <c r="A166" s="190"/>
      <c r="B166" s="191"/>
      <c r="C166" s="192"/>
      <c r="D166" s="191"/>
      <c r="E166" s="191"/>
      <c r="F166" s="191"/>
      <c r="G166" s="257"/>
      <c r="H166" s="257"/>
      <c r="I166" s="191"/>
      <c r="J166" s="191"/>
      <c r="K166" s="191"/>
      <c r="L166" s="193"/>
      <c r="M166" s="191"/>
      <c r="N166" s="191"/>
      <c r="O166" s="191"/>
      <c r="P166" s="191"/>
    </row>
    <row r="167" spans="1:16" x14ac:dyDescent="0.2">
      <c r="A167" s="190"/>
      <c r="B167" s="191"/>
      <c r="C167" s="192"/>
      <c r="D167" s="192"/>
      <c r="E167" s="192"/>
      <c r="F167" s="192"/>
      <c r="G167" s="191"/>
      <c r="H167" s="191"/>
      <c r="I167" s="192"/>
      <c r="J167" s="192"/>
      <c r="K167" s="192"/>
      <c r="L167" s="193"/>
      <c r="M167" s="192"/>
      <c r="N167" s="192"/>
      <c r="O167" s="192"/>
      <c r="P167" s="192"/>
    </row>
    <row r="168" spans="1:16" x14ac:dyDescent="0.2">
      <c r="A168" s="190"/>
      <c r="B168" s="191"/>
      <c r="C168" s="192"/>
      <c r="D168" s="192"/>
      <c r="E168" s="192"/>
      <c r="F168" s="192"/>
      <c r="G168" s="191"/>
      <c r="H168" s="191"/>
      <c r="I168" s="192"/>
      <c r="J168" s="192"/>
      <c r="K168" s="192"/>
      <c r="L168" s="193"/>
      <c r="M168" s="192"/>
      <c r="N168" s="191"/>
      <c r="O168" s="192"/>
      <c r="P168" s="191"/>
    </row>
    <row r="169" spans="1:16" x14ac:dyDescent="0.2">
      <c r="A169" s="190"/>
      <c r="B169" s="191"/>
      <c r="C169" s="192"/>
      <c r="D169" s="191"/>
      <c r="E169" s="191"/>
      <c r="F169" s="191"/>
      <c r="G169" s="191"/>
      <c r="H169" s="191"/>
      <c r="I169" s="191"/>
      <c r="J169" s="191"/>
      <c r="K169" s="191"/>
      <c r="L169" s="193"/>
      <c r="M169" s="191"/>
      <c r="N169" s="191"/>
      <c r="O169" s="191"/>
      <c r="P169" s="191"/>
    </row>
    <row r="170" spans="1:16" x14ac:dyDescent="0.2">
      <c r="A170" s="170"/>
      <c r="B170" s="269"/>
      <c r="C170" s="192"/>
      <c r="D170" s="269"/>
      <c r="E170" s="269"/>
      <c r="F170" s="269"/>
      <c r="G170" s="269"/>
      <c r="H170" s="269"/>
      <c r="I170" s="269"/>
      <c r="J170" s="269"/>
      <c r="K170" s="269"/>
      <c r="L170" s="313"/>
      <c r="M170" s="270"/>
      <c r="N170" s="269"/>
      <c r="O170" s="270"/>
      <c r="P170" s="269"/>
    </row>
    <row r="171" spans="1:16" x14ac:dyDescent="0.2">
      <c r="A171" s="170"/>
      <c r="B171" s="269"/>
      <c r="C171" s="192"/>
      <c r="D171" s="269"/>
      <c r="E171" s="269"/>
      <c r="F171" s="269"/>
      <c r="G171" s="269"/>
      <c r="H171" s="269"/>
      <c r="I171" s="269"/>
      <c r="J171" s="269"/>
      <c r="K171" s="269"/>
      <c r="L171" s="313"/>
      <c r="M171" s="269"/>
      <c r="N171" s="269"/>
      <c r="O171" s="270"/>
      <c r="P171" s="269"/>
    </row>
    <row r="172" spans="1:16" x14ac:dyDescent="0.2">
      <c r="A172" s="190"/>
      <c r="B172" s="191"/>
      <c r="C172" s="192"/>
      <c r="D172" s="191"/>
      <c r="E172" s="191"/>
      <c r="F172" s="191"/>
      <c r="G172" s="257"/>
      <c r="H172" s="257"/>
      <c r="I172" s="191"/>
      <c r="J172" s="191"/>
      <c r="K172" s="191"/>
      <c r="L172" s="193"/>
      <c r="M172" s="191"/>
      <c r="N172" s="191"/>
      <c r="O172" s="191"/>
      <c r="P172" s="191"/>
    </row>
    <row r="173" spans="1:16" x14ac:dyDescent="0.2">
      <c r="A173" s="190"/>
      <c r="B173" s="191"/>
      <c r="C173" s="192"/>
      <c r="D173" s="191"/>
      <c r="E173" s="191"/>
      <c r="F173" s="191"/>
      <c r="G173" s="191"/>
      <c r="H173" s="191"/>
      <c r="I173" s="191"/>
      <c r="J173" s="191"/>
      <c r="K173" s="191"/>
      <c r="L173" s="193"/>
      <c r="M173" s="191"/>
      <c r="N173" s="191"/>
      <c r="O173" s="191"/>
      <c r="P173" s="191"/>
    </row>
    <row r="174" spans="1:16" x14ac:dyDescent="0.2">
      <c r="A174" s="190"/>
      <c r="B174" s="191"/>
      <c r="C174" s="192"/>
      <c r="D174" s="192"/>
      <c r="E174" s="192"/>
      <c r="F174" s="192"/>
      <c r="G174" s="257"/>
      <c r="H174" s="191"/>
      <c r="I174" s="192"/>
      <c r="J174" s="192"/>
      <c r="K174" s="192"/>
      <c r="L174" s="193"/>
      <c r="M174" s="192"/>
      <c r="N174" s="191"/>
      <c r="O174" s="192"/>
      <c r="P174" s="191"/>
    </row>
    <row r="175" spans="1:16" x14ac:dyDescent="0.2">
      <c r="A175" s="190"/>
      <c r="B175" s="191"/>
      <c r="C175" s="192"/>
      <c r="D175" s="191"/>
      <c r="E175" s="191"/>
      <c r="F175" s="191"/>
      <c r="G175" s="191"/>
      <c r="H175" s="191"/>
      <c r="I175" s="191"/>
      <c r="J175" s="191"/>
      <c r="K175" s="191"/>
      <c r="L175" s="193"/>
      <c r="M175" s="191"/>
      <c r="N175" s="191"/>
      <c r="O175" s="191"/>
      <c r="P175" s="191"/>
    </row>
    <row r="176" spans="1:16" x14ac:dyDescent="0.2">
      <c r="A176" s="190"/>
      <c r="B176" s="191"/>
      <c r="C176" s="192"/>
      <c r="D176" s="191"/>
      <c r="E176" s="191"/>
      <c r="F176" s="191"/>
      <c r="G176" s="191"/>
      <c r="H176" s="191"/>
      <c r="I176" s="191"/>
      <c r="J176" s="191"/>
      <c r="K176" s="191"/>
      <c r="L176" s="193"/>
      <c r="M176" s="191"/>
      <c r="N176" s="191"/>
      <c r="O176" s="191"/>
      <c r="P176" s="191"/>
    </row>
    <row r="177" spans="1:16" x14ac:dyDescent="0.2">
      <c r="A177" s="190"/>
      <c r="B177" s="191"/>
      <c r="C177" s="192"/>
      <c r="D177" s="191"/>
      <c r="E177" s="269"/>
      <c r="F177" s="191"/>
      <c r="G177" s="257"/>
      <c r="H177" s="257"/>
      <c r="I177" s="191"/>
      <c r="J177" s="191"/>
      <c r="K177" s="191"/>
      <c r="L177" s="193"/>
      <c r="M177" s="191"/>
      <c r="N177" s="191"/>
      <c r="O177" s="191"/>
      <c r="P177" s="191"/>
    </row>
    <row r="178" spans="1:16" x14ac:dyDescent="0.2">
      <c r="A178" s="170"/>
      <c r="B178" s="269"/>
      <c r="C178" s="192"/>
      <c r="D178" s="192"/>
      <c r="E178" s="269"/>
      <c r="F178" s="192"/>
      <c r="G178" s="269"/>
      <c r="H178" s="269"/>
      <c r="I178" s="269"/>
      <c r="J178" s="269"/>
      <c r="K178" s="269"/>
      <c r="L178" s="313"/>
      <c r="M178" s="269"/>
      <c r="N178" s="269"/>
      <c r="O178" s="269"/>
      <c r="P178" s="269"/>
    </row>
    <row r="179" spans="1:16" x14ac:dyDescent="0.2">
      <c r="A179" s="170"/>
      <c r="B179" s="309"/>
      <c r="C179" s="192"/>
      <c r="D179" s="269"/>
      <c r="E179" s="269"/>
      <c r="F179" s="269"/>
      <c r="G179" s="269"/>
      <c r="H179" s="269"/>
      <c r="I179" s="269"/>
      <c r="J179" s="269"/>
      <c r="K179" s="269"/>
      <c r="L179" s="314"/>
      <c r="M179" s="269"/>
      <c r="N179" s="269"/>
      <c r="O179" s="269"/>
      <c r="P179" s="269"/>
    </row>
    <row r="180" spans="1:16" x14ac:dyDescent="0.2">
      <c r="A180" s="170"/>
      <c r="B180" s="269"/>
      <c r="C180" s="269"/>
      <c r="D180" s="192"/>
      <c r="E180" s="269"/>
      <c r="F180" s="192"/>
      <c r="G180" s="269"/>
      <c r="H180" s="269"/>
      <c r="I180" s="269"/>
      <c r="J180" s="269"/>
      <c r="K180" s="269"/>
      <c r="L180" s="313"/>
      <c r="M180" s="269"/>
      <c r="N180" s="269"/>
      <c r="O180" s="269"/>
      <c r="P180" s="269"/>
    </row>
    <row r="181" spans="1:16" x14ac:dyDescent="0.2">
      <c r="A181" s="190"/>
      <c r="B181" s="191"/>
      <c r="C181" s="192"/>
      <c r="D181" s="191"/>
      <c r="E181" s="191"/>
      <c r="F181" s="191"/>
      <c r="G181" s="191"/>
      <c r="H181" s="257"/>
      <c r="I181" s="191"/>
      <c r="J181" s="191"/>
      <c r="K181" s="191"/>
      <c r="L181" s="193"/>
      <c r="M181" s="191"/>
      <c r="N181" s="191"/>
      <c r="O181" s="191"/>
      <c r="P181" s="191"/>
    </row>
    <row r="182" spans="1:16" x14ac:dyDescent="0.2">
      <c r="A182" s="170"/>
      <c r="B182" s="269"/>
      <c r="C182" s="269"/>
      <c r="D182" s="192"/>
      <c r="E182" s="269"/>
      <c r="F182" s="192"/>
      <c r="G182" s="269"/>
      <c r="H182" s="315"/>
      <c r="I182" s="269"/>
      <c r="J182" s="269"/>
      <c r="K182" s="269"/>
      <c r="L182" s="313"/>
      <c r="M182" s="269"/>
      <c r="N182" s="269"/>
      <c r="O182" s="269"/>
      <c r="P182" s="269"/>
    </row>
    <row r="183" spans="1:16" ht="12.75" x14ac:dyDescent="0.2">
      <c r="A183" s="170"/>
      <c r="B183" s="269"/>
      <c r="C183" s="269"/>
      <c r="D183" s="192"/>
      <c r="E183" s="269"/>
      <c r="F183" s="192"/>
      <c r="G183" s="316"/>
      <c r="H183" s="315"/>
      <c r="I183" s="269"/>
      <c r="J183" s="269"/>
      <c r="K183" s="269"/>
      <c r="L183" s="313"/>
      <c r="M183" s="269"/>
      <c r="N183" s="269"/>
      <c r="O183" s="269"/>
      <c r="P183" s="269"/>
    </row>
    <row r="184" spans="1:16" x14ac:dyDescent="0.2">
      <c r="A184" s="195"/>
      <c r="B184" s="277"/>
      <c r="C184" s="277"/>
      <c r="D184" s="277"/>
      <c r="E184" s="277"/>
      <c r="F184" s="277"/>
      <c r="G184" s="277"/>
      <c r="H184" s="277"/>
      <c r="I184" s="277"/>
      <c r="J184" s="277"/>
      <c r="K184" s="277"/>
      <c r="L184" s="278"/>
      <c r="M184" s="277"/>
      <c r="N184" s="277"/>
      <c r="O184" s="277"/>
      <c r="P184" s="277"/>
    </row>
    <row r="185" spans="1:16" x14ac:dyDescent="0.2">
      <c r="A185" s="195"/>
      <c r="B185" s="277"/>
      <c r="C185" s="277"/>
      <c r="D185" s="277"/>
      <c r="E185" s="277"/>
      <c r="F185" s="277"/>
      <c r="G185" s="277"/>
      <c r="H185" s="277"/>
      <c r="I185" s="277"/>
      <c r="J185" s="277"/>
      <c r="K185" s="277"/>
      <c r="L185" s="278"/>
      <c r="M185" s="277"/>
      <c r="N185" s="277"/>
      <c r="O185" s="277"/>
      <c r="P185" s="277"/>
    </row>
    <row r="186" spans="1:16" x14ac:dyDescent="0.2">
      <c r="A186" s="195"/>
      <c r="B186" s="277"/>
      <c r="C186" s="277"/>
      <c r="D186" s="277"/>
      <c r="E186" s="277"/>
      <c r="F186" s="277"/>
      <c r="G186" s="277"/>
      <c r="H186" s="277"/>
      <c r="I186" s="277"/>
      <c r="J186" s="277"/>
      <c r="K186" s="277"/>
      <c r="L186" s="278"/>
      <c r="M186" s="277"/>
      <c r="N186" s="277"/>
      <c r="O186" s="277"/>
      <c r="P186" s="277"/>
    </row>
    <row r="187" spans="1:16" x14ac:dyDescent="0.2">
      <c r="A187" s="195"/>
      <c r="B187" s="277"/>
      <c r="C187" s="277"/>
      <c r="D187" s="277"/>
      <c r="E187" s="277"/>
      <c r="F187" s="277"/>
      <c r="G187" s="277"/>
      <c r="H187" s="277"/>
      <c r="I187" s="277"/>
      <c r="J187" s="277"/>
      <c r="K187" s="277"/>
      <c r="L187" s="278"/>
      <c r="M187" s="277"/>
      <c r="N187" s="277"/>
      <c r="O187" s="277"/>
      <c r="P187" s="277"/>
    </row>
    <row r="188" spans="1:16" ht="12.75" x14ac:dyDescent="0.2">
      <c r="A188" s="195"/>
      <c r="B188" s="277"/>
      <c r="C188" s="277"/>
      <c r="D188" s="277"/>
      <c r="E188" s="277"/>
      <c r="F188" s="277"/>
      <c r="G188" s="304"/>
      <c r="H188" s="277"/>
      <c r="I188" s="277"/>
      <c r="J188" s="277"/>
      <c r="K188" s="277"/>
      <c r="L188" s="278"/>
      <c r="M188" s="277"/>
      <c r="N188" s="277"/>
      <c r="O188" s="277"/>
      <c r="P188" s="277"/>
    </row>
    <row r="189" spans="1:16" x14ac:dyDescent="0.2">
      <c r="A189" s="195"/>
      <c r="B189" s="277"/>
      <c r="C189" s="277"/>
      <c r="D189" s="277"/>
      <c r="E189" s="277"/>
      <c r="F189" s="277"/>
      <c r="G189" s="277"/>
      <c r="H189" s="277"/>
      <c r="I189" s="277"/>
      <c r="J189" s="277"/>
      <c r="K189" s="277"/>
      <c r="L189" s="278"/>
      <c r="M189" s="277"/>
      <c r="N189" s="277"/>
      <c r="O189" s="277"/>
      <c r="P189" s="277"/>
    </row>
    <row r="190" spans="1:16" x14ac:dyDescent="0.2">
      <c r="A190" s="195"/>
      <c r="B190" s="277"/>
      <c r="C190" s="277"/>
      <c r="D190" s="277"/>
      <c r="E190" s="277"/>
      <c r="F190" s="277"/>
      <c r="G190" s="277"/>
      <c r="H190" s="277"/>
      <c r="I190" s="277"/>
      <c r="J190" s="269"/>
      <c r="K190" s="277"/>
      <c r="L190" s="278"/>
      <c r="M190" s="277"/>
      <c r="N190" s="277"/>
      <c r="O190" s="277"/>
      <c r="P190" s="277"/>
    </row>
    <row r="191" spans="1:16" x14ac:dyDescent="0.2">
      <c r="A191" s="195"/>
      <c r="B191" s="277"/>
      <c r="C191" s="277"/>
      <c r="D191" s="277"/>
      <c r="E191" s="277"/>
      <c r="F191" s="277"/>
      <c r="G191" s="277"/>
      <c r="H191" s="277"/>
      <c r="I191" s="277"/>
      <c r="J191" s="277"/>
      <c r="K191" s="277"/>
      <c r="L191" s="278"/>
      <c r="M191" s="277"/>
      <c r="N191" s="277"/>
      <c r="O191" s="277"/>
      <c r="P191" s="277"/>
    </row>
    <row r="192" spans="1:16" x14ac:dyDescent="0.2">
      <c r="A192" s="195"/>
      <c r="B192" s="277"/>
      <c r="C192" s="277"/>
      <c r="D192" s="277"/>
      <c r="E192" s="277"/>
      <c r="F192" s="277"/>
      <c r="G192" s="277"/>
      <c r="H192" s="277"/>
      <c r="I192" s="277"/>
      <c r="J192" s="277"/>
      <c r="K192" s="277"/>
      <c r="L192" s="278"/>
      <c r="M192" s="277"/>
      <c r="N192" s="277"/>
      <c r="O192" s="277"/>
      <c r="P192" s="277"/>
    </row>
    <row r="193" spans="1:16" x14ac:dyDescent="0.2">
      <c r="A193" s="195"/>
      <c r="B193" s="277"/>
      <c r="C193" s="277"/>
      <c r="D193" s="277"/>
      <c r="E193" s="277"/>
      <c r="F193" s="277"/>
      <c r="G193" s="277"/>
      <c r="H193" s="277"/>
      <c r="I193" s="277"/>
      <c r="J193" s="277"/>
      <c r="K193" s="277"/>
      <c r="L193" s="278"/>
      <c r="M193" s="277"/>
      <c r="N193" s="277"/>
      <c r="O193" s="277"/>
      <c r="P193" s="277"/>
    </row>
    <row r="194" spans="1:16" x14ac:dyDescent="0.2">
      <c r="A194" s="195"/>
      <c r="B194" s="277"/>
      <c r="C194" s="277"/>
      <c r="D194" s="277"/>
      <c r="E194" s="277"/>
      <c r="F194" s="277"/>
      <c r="G194" s="277"/>
      <c r="H194" s="277"/>
      <c r="I194" s="277"/>
      <c r="J194" s="277"/>
      <c r="K194" s="277"/>
      <c r="L194" s="278"/>
      <c r="M194" s="277"/>
      <c r="N194" s="277"/>
      <c r="O194" s="277"/>
      <c r="P194" s="277"/>
    </row>
    <row r="195" spans="1:16" x14ac:dyDescent="0.2">
      <c r="A195" s="195"/>
      <c r="B195" s="277"/>
      <c r="C195" s="277"/>
      <c r="D195" s="277"/>
      <c r="E195" s="277"/>
      <c r="F195" s="277"/>
      <c r="G195" s="277"/>
      <c r="H195" s="277"/>
      <c r="I195" s="277"/>
      <c r="J195" s="277"/>
      <c r="K195" s="277"/>
      <c r="L195" s="278"/>
      <c r="M195" s="277"/>
      <c r="N195" s="277"/>
      <c r="O195" s="277"/>
      <c r="P195" s="277"/>
    </row>
    <row r="196" spans="1:16" x14ac:dyDescent="0.2">
      <c r="A196" s="190"/>
      <c r="B196" s="191"/>
      <c r="C196" s="192"/>
      <c r="D196" s="191"/>
      <c r="E196" s="191"/>
      <c r="F196" s="191"/>
      <c r="G196" s="191"/>
      <c r="H196" s="191"/>
      <c r="I196" s="191"/>
      <c r="J196" s="191"/>
      <c r="K196" s="191"/>
      <c r="L196" s="193"/>
      <c r="M196" s="191"/>
      <c r="N196" s="191"/>
      <c r="O196" s="191"/>
      <c r="P196" s="191"/>
    </row>
    <row r="197" spans="1:16" x14ac:dyDescent="0.2">
      <c r="A197" s="195"/>
      <c r="B197" s="277"/>
      <c r="C197" s="277"/>
      <c r="D197" s="277"/>
      <c r="E197" s="277"/>
      <c r="F197" s="277"/>
      <c r="G197" s="277"/>
      <c r="H197" s="277"/>
      <c r="I197" s="277"/>
      <c r="J197" s="277"/>
      <c r="K197" s="277"/>
      <c r="L197" s="278"/>
      <c r="M197" s="277"/>
      <c r="N197" s="277"/>
      <c r="O197" s="277"/>
      <c r="P197" s="277"/>
    </row>
    <row r="198" spans="1:16" x14ac:dyDescent="0.2">
      <c r="A198" s="195"/>
      <c r="B198" s="277"/>
      <c r="C198" s="277"/>
      <c r="D198" s="277"/>
      <c r="E198" s="277"/>
      <c r="F198" s="277"/>
      <c r="G198" s="277"/>
      <c r="H198" s="277"/>
      <c r="I198" s="277"/>
      <c r="J198" s="277"/>
      <c r="K198" s="277"/>
      <c r="L198" s="278"/>
      <c r="M198" s="277"/>
      <c r="N198" s="277"/>
      <c r="O198" s="277"/>
      <c r="P198" s="277"/>
    </row>
    <row r="199" spans="1:16" x14ac:dyDescent="0.2">
      <c r="A199" s="195"/>
      <c r="B199" s="277"/>
      <c r="C199" s="277"/>
      <c r="D199" s="277"/>
      <c r="E199" s="277"/>
      <c r="F199" s="277"/>
      <c r="G199" s="277"/>
      <c r="H199" s="277"/>
      <c r="I199" s="277"/>
      <c r="J199" s="277"/>
      <c r="K199" s="277"/>
      <c r="L199" s="278"/>
      <c r="M199" s="277"/>
      <c r="N199" s="277"/>
      <c r="O199" s="277"/>
      <c r="P199" s="277"/>
    </row>
    <row r="200" spans="1:16" x14ac:dyDescent="0.2">
      <c r="A200" s="195"/>
      <c r="B200" s="277"/>
      <c r="C200" s="277"/>
      <c r="D200" s="277"/>
      <c r="E200" s="277"/>
      <c r="F200" s="277"/>
      <c r="G200" s="277"/>
      <c r="H200" s="277"/>
      <c r="I200" s="277"/>
      <c r="J200" s="277"/>
      <c r="K200" s="277"/>
      <c r="L200" s="278"/>
      <c r="M200" s="277"/>
      <c r="N200" s="277"/>
      <c r="O200" s="277"/>
      <c r="P200" s="277"/>
    </row>
    <row r="201" spans="1:16" x14ac:dyDescent="0.2">
      <c r="A201" s="195"/>
      <c r="B201" s="277"/>
      <c r="C201" s="277"/>
      <c r="D201" s="277"/>
      <c r="E201" s="277"/>
      <c r="F201" s="277"/>
      <c r="G201" s="277"/>
      <c r="H201" s="277"/>
      <c r="I201" s="277"/>
      <c r="J201" s="277"/>
      <c r="K201" s="277"/>
      <c r="L201" s="278"/>
      <c r="M201" s="277"/>
      <c r="N201" s="277"/>
      <c r="O201" s="277"/>
      <c r="P201" s="277"/>
    </row>
    <row r="202" spans="1:16" x14ac:dyDescent="0.2">
      <c r="A202" s="195"/>
      <c r="B202" s="277"/>
      <c r="C202" s="277"/>
      <c r="D202" s="277"/>
      <c r="E202" s="277"/>
      <c r="F202" s="277"/>
      <c r="G202" s="277"/>
      <c r="H202" s="277"/>
      <c r="I202" s="277"/>
      <c r="J202" s="277"/>
      <c r="K202" s="277"/>
      <c r="L202" s="278"/>
      <c r="M202" s="277"/>
      <c r="N202" s="277"/>
      <c r="O202" s="277"/>
      <c r="P202" s="277"/>
    </row>
    <row r="203" spans="1:16" x14ac:dyDescent="0.2">
      <c r="A203" s="195"/>
      <c r="B203" s="277"/>
      <c r="C203" s="277"/>
      <c r="D203" s="277"/>
      <c r="E203" s="277"/>
      <c r="F203" s="277"/>
      <c r="G203" s="277"/>
      <c r="H203" s="277"/>
      <c r="I203" s="277"/>
      <c r="J203" s="277"/>
      <c r="K203" s="277"/>
      <c r="L203" s="278"/>
      <c r="M203" s="277"/>
      <c r="N203" s="277"/>
      <c r="O203" s="277"/>
      <c r="P203" s="277"/>
    </row>
    <row r="204" spans="1:16" x14ac:dyDescent="0.2">
      <c r="A204" s="195"/>
      <c r="B204" s="277"/>
      <c r="C204" s="277"/>
      <c r="D204" s="277"/>
      <c r="E204" s="277"/>
      <c r="F204" s="277"/>
      <c r="G204" s="277"/>
      <c r="H204" s="277"/>
      <c r="I204" s="277"/>
      <c r="J204" s="277"/>
      <c r="K204" s="277"/>
      <c r="L204" s="278"/>
      <c r="M204" s="277"/>
      <c r="N204" s="277"/>
      <c r="O204" s="277"/>
      <c r="P204" s="277"/>
    </row>
    <row r="205" spans="1:16" x14ac:dyDescent="0.2">
      <c r="A205" s="195"/>
      <c r="B205" s="277"/>
      <c r="C205" s="277"/>
      <c r="D205" s="277"/>
      <c r="E205" s="277"/>
      <c r="F205" s="277"/>
      <c r="G205" s="277"/>
      <c r="H205" s="277"/>
      <c r="I205" s="277"/>
      <c r="J205" s="277"/>
      <c r="K205" s="277"/>
      <c r="L205" s="278"/>
      <c r="M205" s="277"/>
      <c r="N205" s="277"/>
      <c r="O205" s="277"/>
      <c r="P205" s="277"/>
    </row>
    <row r="206" spans="1:16" x14ac:dyDescent="0.2">
      <c r="A206" s="195"/>
      <c r="B206" s="277"/>
      <c r="C206" s="277"/>
      <c r="D206" s="277"/>
      <c r="E206" s="277"/>
      <c r="F206" s="277"/>
      <c r="G206" s="277"/>
      <c r="H206" s="277"/>
      <c r="I206" s="277"/>
      <c r="J206" s="277"/>
      <c r="K206" s="277"/>
      <c r="L206" s="278"/>
      <c r="M206" s="277"/>
      <c r="N206" s="277"/>
      <c r="O206" s="277"/>
      <c r="P206" s="277"/>
    </row>
    <row r="207" spans="1:16" x14ac:dyDescent="0.2">
      <c r="A207" s="195"/>
      <c r="B207" s="277"/>
      <c r="C207" s="277"/>
      <c r="D207" s="277"/>
      <c r="E207" s="277"/>
      <c r="F207" s="277"/>
      <c r="G207" s="277"/>
      <c r="H207" s="277"/>
      <c r="I207" s="277"/>
      <c r="J207" s="277"/>
      <c r="K207" s="277"/>
      <c r="L207" s="278"/>
      <c r="M207" s="277"/>
      <c r="N207" s="277"/>
      <c r="O207" s="277"/>
      <c r="P207" s="277"/>
    </row>
    <row r="208" spans="1:16" x14ac:dyDescent="0.2">
      <c r="A208" s="195"/>
      <c r="B208" s="277"/>
      <c r="C208" s="277"/>
      <c r="D208" s="277"/>
      <c r="E208" s="277"/>
      <c r="F208" s="277"/>
      <c r="G208" s="277"/>
      <c r="H208" s="277"/>
      <c r="I208" s="277"/>
      <c r="J208" s="277"/>
      <c r="K208" s="277"/>
      <c r="L208" s="278"/>
      <c r="M208" s="277"/>
      <c r="N208" s="277"/>
      <c r="O208" s="277"/>
      <c r="P208" s="277"/>
    </row>
    <row r="209" spans="1:16" x14ac:dyDescent="0.2">
      <c r="A209" s="195"/>
      <c r="B209" s="277"/>
      <c r="C209" s="277"/>
      <c r="D209" s="277"/>
      <c r="E209" s="277"/>
      <c r="F209" s="277"/>
      <c r="G209" s="277"/>
      <c r="H209" s="277"/>
      <c r="I209" s="277"/>
      <c r="J209" s="277"/>
      <c r="K209" s="277"/>
      <c r="L209" s="278"/>
      <c r="M209" s="277"/>
      <c r="N209" s="277"/>
      <c r="O209" s="277"/>
      <c r="P209" s="277"/>
    </row>
    <row r="210" spans="1:16" x14ac:dyDescent="0.2">
      <c r="A210" s="195"/>
      <c r="B210" s="277"/>
      <c r="C210" s="277"/>
      <c r="D210" s="277"/>
      <c r="E210" s="277"/>
      <c r="F210" s="277"/>
      <c r="G210" s="277"/>
      <c r="H210" s="277"/>
      <c r="I210" s="277"/>
      <c r="J210" s="277"/>
      <c r="K210" s="277"/>
      <c r="L210" s="278"/>
      <c r="M210" s="277"/>
      <c r="N210" s="277"/>
      <c r="O210" s="277"/>
      <c r="P210" s="277"/>
    </row>
    <row r="211" spans="1:16" ht="12.75" x14ac:dyDescent="0.2">
      <c r="A211" s="195"/>
      <c r="B211" s="277"/>
      <c r="C211" s="277"/>
      <c r="D211" s="277"/>
      <c r="E211" s="191"/>
      <c r="F211" s="277"/>
      <c r="G211" s="304"/>
      <c r="H211" s="304"/>
      <c r="I211" s="277"/>
      <c r="J211" s="277"/>
      <c r="K211" s="277"/>
      <c r="L211" s="278"/>
      <c r="M211" s="277"/>
      <c r="N211" s="277"/>
      <c r="O211" s="277"/>
      <c r="P211" s="277"/>
    </row>
    <row r="212" spans="1:16" x14ac:dyDescent="0.2">
      <c r="A212" s="195"/>
      <c r="B212" s="277"/>
      <c r="C212" s="277"/>
      <c r="D212" s="277"/>
      <c r="E212" s="277"/>
      <c r="F212" s="277"/>
      <c r="G212" s="277"/>
      <c r="H212" s="277"/>
      <c r="I212" s="277"/>
      <c r="J212" s="277"/>
      <c r="K212" s="277"/>
      <c r="L212" s="278"/>
      <c r="M212" s="277"/>
      <c r="N212" s="277"/>
      <c r="O212" s="277"/>
      <c r="P212" s="277"/>
    </row>
    <row r="213" spans="1:16" x14ac:dyDescent="0.2">
      <c r="A213" s="195"/>
      <c r="B213" s="277"/>
      <c r="C213" s="277"/>
      <c r="D213" s="277"/>
      <c r="E213" s="277"/>
      <c r="F213" s="277"/>
      <c r="G213" s="277"/>
      <c r="H213" s="277"/>
      <c r="I213" s="277"/>
      <c r="J213" s="277"/>
      <c r="K213" s="277"/>
      <c r="L213" s="278"/>
      <c r="M213" s="277"/>
      <c r="N213" s="277"/>
      <c r="O213" s="277"/>
      <c r="P213" s="277"/>
    </row>
    <row r="214" spans="1:16" x14ac:dyDescent="0.2">
      <c r="A214" s="195"/>
      <c r="B214" s="277"/>
      <c r="C214" s="277"/>
      <c r="D214" s="277"/>
      <c r="E214" s="277"/>
      <c r="F214" s="277"/>
      <c r="G214" s="277"/>
      <c r="H214" s="277"/>
      <c r="I214" s="277"/>
      <c r="J214" s="277"/>
      <c r="K214" s="277"/>
      <c r="L214" s="278"/>
      <c r="M214" s="277"/>
      <c r="N214" s="277"/>
      <c r="O214" s="277"/>
      <c r="P214" s="277"/>
    </row>
    <row r="215" spans="1:16" ht="12.75" x14ac:dyDescent="0.2">
      <c r="A215" s="195"/>
      <c r="B215" s="277"/>
      <c r="C215" s="277"/>
      <c r="D215" s="277"/>
      <c r="E215" s="277"/>
      <c r="F215" s="277"/>
      <c r="G215" s="304"/>
      <c r="H215" s="277"/>
      <c r="I215" s="277"/>
      <c r="J215" s="277"/>
      <c r="K215" s="277"/>
      <c r="L215" s="278"/>
      <c r="M215" s="277"/>
      <c r="N215" s="277"/>
      <c r="O215" s="277"/>
      <c r="P215" s="277"/>
    </row>
    <row r="216" spans="1:16" x14ac:dyDescent="0.2">
      <c r="A216" s="195"/>
      <c r="B216" s="277"/>
      <c r="C216" s="277"/>
      <c r="D216" s="277"/>
      <c r="E216" s="277"/>
      <c r="F216" s="277"/>
      <c r="G216" s="277"/>
      <c r="H216" s="277"/>
      <c r="I216" s="277"/>
      <c r="J216" s="277"/>
      <c r="K216" s="277"/>
      <c r="L216" s="278"/>
      <c r="M216" s="277"/>
      <c r="N216" s="277"/>
      <c r="O216" s="277"/>
      <c r="P216" s="277"/>
    </row>
    <row r="217" spans="1:16" ht="12.75" x14ac:dyDescent="0.2">
      <c r="A217" s="195"/>
      <c r="B217" s="277"/>
      <c r="C217" s="277"/>
      <c r="D217" s="277"/>
      <c r="E217" s="277"/>
      <c r="F217" s="277"/>
      <c r="G217" s="304"/>
      <c r="H217" s="277"/>
      <c r="I217" s="277"/>
      <c r="J217" s="277"/>
      <c r="K217" s="277"/>
      <c r="L217" s="278"/>
      <c r="M217" s="277"/>
      <c r="N217" s="277"/>
      <c r="O217" s="277"/>
      <c r="P217" s="277"/>
    </row>
    <row r="218" spans="1:16" ht="12.75" x14ac:dyDescent="0.2">
      <c r="A218" s="195"/>
      <c r="B218" s="277"/>
      <c r="C218" s="277"/>
      <c r="D218" s="277"/>
      <c r="E218" s="277"/>
      <c r="F218" s="277"/>
      <c r="G218" s="304"/>
      <c r="H218" s="277"/>
      <c r="I218" s="277"/>
      <c r="J218" s="277"/>
      <c r="K218" s="277"/>
      <c r="L218" s="278"/>
      <c r="M218" s="277"/>
      <c r="N218" s="277"/>
      <c r="O218" s="277"/>
      <c r="P218" s="277"/>
    </row>
    <row r="219" spans="1:16" ht="12.75" x14ac:dyDescent="0.2">
      <c r="A219" s="195"/>
      <c r="B219" s="277"/>
      <c r="C219" s="277"/>
      <c r="D219" s="277"/>
      <c r="E219" s="277"/>
      <c r="F219" s="277"/>
      <c r="G219" s="304"/>
      <c r="H219" s="277"/>
      <c r="I219" s="277"/>
      <c r="J219" s="277"/>
      <c r="K219" s="277"/>
      <c r="L219" s="278"/>
      <c r="M219" s="277"/>
      <c r="N219" s="277"/>
      <c r="O219" s="277"/>
      <c r="P219" s="277"/>
    </row>
    <row r="220" spans="1:16" x14ac:dyDescent="0.2">
      <c r="A220" s="195"/>
      <c r="B220" s="277"/>
      <c r="C220" s="277"/>
      <c r="D220" s="277"/>
      <c r="E220" s="277"/>
      <c r="F220" s="277"/>
      <c r="G220" s="277"/>
      <c r="H220" s="277"/>
      <c r="I220" s="277"/>
      <c r="J220" s="277"/>
      <c r="K220" s="277"/>
      <c r="L220" s="278"/>
      <c r="M220" s="277"/>
      <c r="N220" s="277"/>
      <c r="O220" s="277"/>
      <c r="P220" s="277"/>
    </row>
    <row r="221" spans="1:16" x14ac:dyDescent="0.2">
      <c r="A221" s="195"/>
      <c r="B221" s="277"/>
      <c r="C221" s="277"/>
      <c r="D221" s="277"/>
      <c r="E221" s="277"/>
      <c r="F221" s="277"/>
      <c r="G221" s="277"/>
      <c r="H221" s="277"/>
      <c r="I221" s="277"/>
      <c r="J221" s="277"/>
      <c r="K221" s="277"/>
      <c r="L221" s="278"/>
      <c r="M221" s="277"/>
      <c r="N221" s="277"/>
      <c r="O221" s="277"/>
      <c r="P221" s="277"/>
    </row>
    <row r="222" spans="1:16" x14ac:dyDescent="0.2">
      <c r="A222" s="195"/>
      <c r="B222" s="277"/>
      <c r="C222" s="277"/>
      <c r="D222" s="277"/>
      <c r="E222" s="277"/>
      <c r="F222" s="277"/>
      <c r="G222" s="277"/>
      <c r="H222" s="277"/>
      <c r="I222" s="277"/>
      <c r="J222" s="277"/>
      <c r="K222" s="277"/>
      <c r="L222" s="278"/>
      <c r="M222" s="277"/>
      <c r="N222" s="277"/>
      <c r="O222" s="277"/>
      <c r="P222" s="277"/>
    </row>
    <row r="223" spans="1:16" ht="12.75" x14ac:dyDescent="0.2">
      <c r="A223" s="195"/>
      <c r="B223" s="277"/>
      <c r="C223" s="277"/>
      <c r="D223" s="277"/>
      <c r="E223" s="277"/>
      <c r="F223" s="277"/>
      <c r="G223" s="304"/>
      <c r="H223" s="277"/>
      <c r="I223" s="277"/>
      <c r="J223" s="277"/>
      <c r="K223" s="277"/>
      <c r="L223" s="278"/>
      <c r="M223" s="277"/>
      <c r="N223" s="277"/>
      <c r="O223" s="277"/>
      <c r="P223" s="277"/>
    </row>
    <row r="224" spans="1:16" x14ac:dyDescent="0.2">
      <c r="A224" s="195"/>
      <c r="B224" s="277"/>
      <c r="C224" s="277"/>
      <c r="D224" s="277"/>
      <c r="E224" s="277"/>
      <c r="F224" s="277"/>
      <c r="G224" s="277"/>
      <c r="H224" s="277"/>
      <c r="I224" s="277"/>
      <c r="J224" s="277"/>
      <c r="K224" s="277"/>
      <c r="L224" s="278"/>
      <c r="M224" s="277"/>
      <c r="N224" s="277"/>
      <c r="O224" s="277"/>
      <c r="P224" s="277"/>
    </row>
    <row r="225" spans="1:16" x14ac:dyDescent="0.2">
      <c r="A225" s="190"/>
      <c r="B225" s="191"/>
      <c r="C225" s="192"/>
      <c r="D225" s="191"/>
      <c r="E225" s="191"/>
      <c r="F225" s="191"/>
      <c r="G225" s="257"/>
      <c r="H225" s="257"/>
      <c r="I225" s="191"/>
      <c r="J225" s="191"/>
      <c r="K225" s="191"/>
      <c r="L225" s="193"/>
      <c r="M225" s="191"/>
      <c r="N225" s="191"/>
      <c r="O225" s="191"/>
      <c r="P225" s="191"/>
    </row>
    <row r="226" spans="1:16" ht="12.75" x14ac:dyDescent="0.2">
      <c r="A226" s="195"/>
      <c r="B226" s="277"/>
      <c r="C226" s="277"/>
      <c r="D226" s="277"/>
      <c r="E226" s="277"/>
      <c r="F226" s="277"/>
      <c r="G226" s="304"/>
      <c r="H226" s="277"/>
      <c r="I226" s="277"/>
      <c r="J226" s="277"/>
      <c r="K226" s="277"/>
      <c r="L226" s="278"/>
      <c r="M226" s="277"/>
      <c r="N226" s="277"/>
      <c r="O226" s="277"/>
      <c r="P226" s="277"/>
    </row>
    <row r="227" spans="1:16" ht="12.75" x14ac:dyDescent="0.2">
      <c r="A227" s="195"/>
      <c r="B227" s="277"/>
      <c r="C227" s="277"/>
      <c r="D227" s="277"/>
      <c r="E227" s="277"/>
      <c r="F227" s="277"/>
      <c r="G227" s="304"/>
      <c r="H227" s="277"/>
      <c r="I227" s="277"/>
      <c r="J227" s="277"/>
      <c r="K227" s="277"/>
      <c r="L227" s="278"/>
      <c r="M227" s="277"/>
      <c r="N227" s="277"/>
      <c r="O227" s="277"/>
      <c r="P227" s="277"/>
    </row>
    <row r="228" spans="1:16" x14ac:dyDescent="0.2">
      <c r="A228" s="195"/>
      <c r="B228" s="277"/>
      <c r="C228" s="277"/>
      <c r="D228" s="277"/>
      <c r="E228" s="277"/>
      <c r="F228" s="277"/>
      <c r="G228" s="277"/>
      <c r="H228" s="277"/>
      <c r="I228" s="277"/>
      <c r="J228" s="277"/>
      <c r="K228" s="277"/>
      <c r="L228" s="278"/>
      <c r="M228" s="277"/>
      <c r="N228" s="277"/>
      <c r="O228" s="277"/>
      <c r="P228" s="277"/>
    </row>
    <row r="229" spans="1:16" x14ac:dyDescent="0.2">
      <c r="A229" s="195"/>
      <c r="B229" s="277"/>
      <c r="C229" s="277"/>
      <c r="D229" s="277"/>
      <c r="E229" s="277"/>
      <c r="F229" s="277"/>
      <c r="G229" s="277"/>
      <c r="H229" s="277"/>
      <c r="I229" s="277"/>
      <c r="J229" s="277"/>
      <c r="K229" s="277"/>
      <c r="L229" s="278"/>
      <c r="M229" s="277"/>
      <c r="N229" s="277"/>
      <c r="O229" s="277"/>
      <c r="P229" s="277"/>
    </row>
    <row r="230" spans="1:16" x14ac:dyDescent="0.2">
      <c r="A230" s="195"/>
      <c r="B230" s="277"/>
      <c r="C230" s="277"/>
      <c r="D230" s="277"/>
      <c r="E230" s="277"/>
      <c r="F230" s="277"/>
      <c r="G230" s="277"/>
      <c r="H230" s="277"/>
      <c r="I230" s="277"/>
      <c r="J230" s="277"/>
      <c r="K230" s="277"/>
      <c r="L230" s="278"/>
      <c r="M230" s="277"/>
      <c r="N230" s="277"/>
      <c r="O230" s="277"/>
      <c r="P230" s="277"/>
    </row>
    <row r="231" spans="1:16" ht="12.75" x14ac:dyDescent="0.2">
      <c r="A231" s="195"/>
      <c r="B231" s="277"/>
      <c r="C231" s="277"/>
      <c r="D231" s="277"/>
      <c r="E231" s="277"/>
      <c r="F231" s="277"/>
      <c r="G231" s="304"/>
      <c r="H231" s="277"/>
      <c r="I231" s="277"/>
      <c r="J231" s="277"/>
      <c r="K231" s="277"/>
      <c r="L231" s="278"/>
      <c r="M231" s="277"/>
      <c r="N231" s="277"/>
      <c r="O231" s="277"/>
      <c r="P231" s="277"/>
    </row>
    <row r="232" spans="1:16" x14ac:dyDescent="0.2">
      <c r="A232" s="195"/>
      <c r="B232" s="277"/>
      <c r="C232" s="277"/>
      <c r="D232" s="277"/>
      <c r="E232" s="277"/>
      <c r="F232" s="277"/>
      <c r="G232" s="277"/>
      <c r="H232" s="277"/>
      <c r="I232" s="277"/>
      <c r="J232" s="277"/>
      <c r="K232" s="277"/>
      <c r="L232" s="278"/>
      <c r="M232" s="277"/>
      <c r="N232" s="277"/>
      <c r="O232" s="277"/>
      <c r="P232" s="277"/>
    </row>
    <row r="233" spans="1:16" x14ac:dyDescent="0.2">
      <c r="A233" s="190"/>
      <c r="B233" s="191"/>
      <c r="C233" s="192"/>
      <c r="D233" s="191"/>
      <c r="E233" s="191"/>
      <c r="F233" s="191"/>
      <c r="G233" s="191"/>
      <c r="H233" s="191"/>
      <c r="I233" s="191"/>
      <c r="J233" s="191"/>
      <c r="K233" s="191"/>
      <c r="L233" s="193"/>
      <c r="M233" s="191"/>
      <c r="N233" s="191"/>
      <c r="O233" s="191"/>
      <c r="P233" s="191"/>
    </row>
    <row r="234" spans="1:16" x14ac:dyDescent="0.2">
      <c r="A234" s="170"/>
      <c r="B234" s="269"/>
      <c r="C234" s="192"/>
      <c r="D234" s="269"/>
      <c r="E234" s="269"/>
      <c r="F234" s="269"/>
      <c r="G234" s="269"/>
      <c r="H234" s="269"/>
      <c r="I234" s="269"/>
      <c r="J234" s="269"/>
      <c r="K234" s="269"/>
      <c r="L234" s="313"/>
      <c r="M234" s="269"/>
      <c r="N234" s="269"/>
      <c r="O234" s="269"/>
      <c r="P234" s="269"/>
    </row>
    <row r="235" spans="1:16" x14ac:dyDescent="0.2">
      <c r="A235" s="170"/>
      <c r="B235" s="269"/>
      <c r="C235" s="192"/>
      <c r="D235" s="269"/>
      <c r="E235" s="269"/>
      <c r="F235" s="269"/>
      <c r="G235" s="315"/>
      <c r="H235" s="315"/>
      <c r="I235" s="269"/>
      <c r="J235" s="269"/>
      <c r="K235" s="269"/>
      <c r="L235" s="313"/>
      <c r="M235" s="269"/>
      <c r="N235" s="269"/>
      <c r="O235" s="269"/>
      <c r="P235" s="269"/>
    </row>
    <row r="236" spans="1:16" x14ac:dyDescent="0.2">
      <c r="A236" s="190"/>
      <c r="B236" s="191"/>
      <c r="C236" s="192"/>
      <c r="D236" s="191"/>
      <c r="E236" s="191"/>
      <c r="F236" s="191"/>
      <c r="G236" s="191"/>
      <c r="H236" s="191"/>
      <c r="I236" s="191"/>
      <c r="J236" s="191"/>
      <c r="K236" s="191"/>
      <c r="L236" s="193"/>
      <c r="M236" s="191"/>
      <c r="N236" s="191"/>
      <c r="O236" s="191"/>
      <c r="P236" s="191"/>
    </row>
    <row r="237" spans="1:16" x14ac:dyDescent="0.2">
      <c r="A237" s="195"/>
      <c r="B237" s="277"/>
      <c r="C237" s="277"/>
      <c r="D237" s="277"/>
      <c r="E237" s="277"/>
      <c r="F237" s="277"/>
      <c r="G237" s="277"/>
      <c r="H237" s="277"/>
      <c r="I237" s="277"/>
      <c r="J237" s="277"/>
      <c r="K237" s="277"/>
      <c r="L237" s="278"/>
      <c r="M237" s="277"/>
      <c r="N237" s="277"/>
      <c r="O237" s="277"/>
      <c r="P237" s="277"/>
    </row>
    <row r="238" spans="1:16" ht="19.5" customHeight="1" x14ac:dyDescent="0.2">
      <c r="A238" s="195"/>
      <c r="B238" s="277"/>
      <c r="C238" s="277"/>
      <c r="D238" s="277"/>
      <c r="E238" s="277"/>
      <c r="F238" s="277"/>
      <c r="G238" s="277"/>
      <c r="H238" s="277"/>
      <c r="I238" s="277"/>
      <c r="J238" s="277"/>
      <c r="K238" s="277"/>
      <c r="L238" s="278"/>
      <c r="M238" s="277"/>
      <c r="N238" s="277"/>
      <c r="O238" s="277"/>
      <c r="P238" s="277"/>
    </row>
    <row r="239" spans="1:16" ht="19.5" customHeight="1" x14ac:dyDescent="0.2">
      <c r="A239" s="195"/>
      <c r="B239" s="277"/>
      <c r="C239" s="277"/>
      <c r="D239" s="277"/>
      <c r="E239" s="277"/>
      <c r="F239" s="277"/>
      <c r="G239" s="277"/>
      <c r="H239" s="277"/>
      <c r="I239" s="277"/>
      <c r="J239" s="277"/>
      <c r="K239" s="277"/>
      <c r="L239" s="278"/>
      <c r="M239" s="277"/>
      <c r="N239" s="277"/>
      <c r="O239" s="277"/>
      <c r="P239" s="277"/>
    </row>
    <row r="240" spans="1:16" ht="19.5" customHeight="1" x14ac:dyDescent="0.2">
      <c r="A240" s="195"/>
      <c r="B240" s="277"/>
      <c r="C240" s="277"/>
      <c r="D240" s="277"/>
      <c r="E240" s="277"/>
      <c r="F240" s="277"/>
      <c r="G240" s="277"/>
      <c r="H240" s="277"/>
      <c r="I240" s="277"/>
      <c r="J240" s="277"/>
      <c r="K240" s="277"/>
      <c r="L240" s="278"/>
      <c r="M240" s="277"/>
      <c r="N240" s="277"/>
      <c r="O240" s="277"/>
      <c r="P240" s="277"/>
    </row>
    <row r="241" spans="1:16" ht="19.5" customHeight="1" x14ac:dyDescent="0.2">
      <c r="A241" s="195"/>
      <c r="B241" s="277"/>
      <c r="C241" s="277"/>
      <c r="D241" s="277"/>
      <c r="E241" s="277"/>
      <c r="F241" s="277"/>
      <c r="G241" s="277"/>
      <c r="H241" s="277"/>
      <c r="I241" s="277"/>
      <c r="J241" s="277"/>
      <c r="K241" s="277"/>
      <c r="L241" s="278"/>
      <c r="M241" s="277"/>
      <c r="N241" s="277"/>
      <c r="O241" s="277"/>
      <c r="P241" s="277"/>
    </row>
    <row r="242" spans="1:16" ht="19.5" customHeight="1" x14ac:dyDescent="0.2">
      <c r="A242" s="195"/>
      <c r="B242" s="277"/>
      <c r="C242" s="277"/>
      <c r="D242" s="277"/>
      <c r="E242" s="277"/>
      <c r="F242" s="277"/>
      <c r="G242" s="277"/>
      <c r="H242" s="277"/>
      <c r="I242" s="277"/>
      <c r="J242" s="277"/>
      <c r="K242" s="277"/>
      <c r="L242" s="278"/>
      <c r="M242" s="277"/>
      <c r="N242" s="277"/>
      <c r="O242" s="277"/>
      <c r="P242" s="277"/>
    </row>
    <row r="243" spans="1:16" ht="19.5" customHeight="1" x14ac:dyDescent="0.2">
      <c r="A243" s="195"/>
      <c r="B243" s="277"/>
      <c r="C243" s="277"/>
      <c r="D243" s="277"/>
      <c r="E243" s="277"/>
      <c r="F243" s="277"/>
      <c r="G243" s="277"/>
      <c r="H243" s="277"/>
      <c r="I243" s="277"/>
      <c r="J243" s="277"/>
      <c r="K243" s="277"/>
      <c r="L243" s="278"/>
      <c r="M243" s="277"/>
      <c r="N243" s="277"/>
      <c r="O243" s="277"/>
      <c r="P243" s="277"/>
    </row>
    <row r="244" spans="1:16" ht="19.5" customHeight="1" x14ac:dyDescent="0.2">
      <c r="A244" s="195"/>
      <c r="B244" s="277"/>
      <c r="C244" s="277"/>
      <c r="D244" s="277"/>
      <c r="E244" s="277"/>
      <c r="F244" s="277"/>
      <c r="G244" s="277"/>
      <c r="H244" s="277"/>
      <c r="I244" s="277"/>
      <c r="J244" s="277"/>
      <c r="K244" s="277"/>
      <c r="L244" s="278"/>
      <c r="M244" s="277"/>
      <c r="N244" s="277"/>
      <c r="O244" s="277"/>
      <c r="P244" s="277"/>
    </row>
    <row r="245" spans="1:16" ht="19.5" customHeight="1" x14ac:dyDescent="0.2">
      <c r="A245" s="195"/>
      <c r="B245" s="277"/>
      <c r="C245" s="277"/>
      <c r="D245" s="277"/>
      <c r="E245" s="277"/>
      <c r="F245" s="277"/>
      <c r="G245" s="277"/>
      <c r="H245" s="277"/>
      <c r="I245" s="277"/>
      <c r="J245" s="277"/>
      <c r="K245" s="277"/>
      <c r="L245" s="278"/>
      <c r="M245" s="277"/>
      <c r="N245" s="277"/>
      <c r="O245" s="277"/>
      <c r="P245" s="277"/>
    </row>
    <row r="246" spans="1:16" ht="19.5" customHeight="1" x14ac:dyDescent="0.2">
      <c r="A246" s="195"/>
      <c r="B246" s="277"/>
      <c r="C246" s="277"/>
      <c r="D246" s="277"/>
      <c r="E246" s="277"/>
      <c r="F246" s="277"/>
      <c r="G246" s="277"/>
      <c r="H246" s="277"/>
      <c r="I246" s="277"/>
      <c r="J246" s="277"/>
      <c r="K246" s="277"/>
      <c r="L246" s="278"/>
      <c r="M246" s="277"/>
      <c r="N246" s="277"/>
      <c r="O246" s="277"/>
      <c r="P246" s="277"/>
    </row>
    <row r="247" spans="1:16" ht="19.5" customHeight="1" x14ac:dyDescent="0.2">
      <c r="A247" s="195"/>
      <c r="B247" s="277"/>
      <c r="C247" s="277"/>
      <c r="D247" s="277"/>
      <c r="E247" s="277"/>
      <c r="F247" s="277"/>
      <c r="G247" s="277"/>
      <c r="H247" s="277"/>
      <c r="I247" s="277"/>
      <c r="J247" s="277"/>
      <c r="K247" s="277"/>
      <c r="L247" s="278"/>
      <c r="M247" s="277"/>
      <c r="N247" s="277"/>
      <c r="O247" s="277"/>
      <c r="P247" s="277"/>
    </row>
    <row r="248" spans="1:16" ht="19.5" customHeight="1" x14ac:dyDescent="0.2">
      <c r="A248" s="195"/>
      <c r="B248" s="277"/>
      <c r="C248" s="277"/>
      <c r="D248" s="277"/>
      <c r="E248" s="277"/>
      <c r="F248" s="277"/>
      <c r="G248" s="277"/>
      <c r="H248" s="277"/>
      <c r="I248" s="277"/>
      <c r="J248" s="277"/>
      <c r="K248" s="277"/>
      <c r="L248" s="278"/>
      <c r="M248" s="277"/>
      <c r="N248" s="277"/>
      <c r="O248" s="277"/>
      <c r="P248" s="277"/>
    </row>
    <row r="249" spans="1:16" ht="19.5" customHeight="1" x14ac:dyDescent="0.2">
      <c r="A249" s="195"/>
      <c r="B249" s="277"/>
      <c r="C249" s="277"/>
      <c r="D249" s="277"/>
      <c r="E249" s="277"/>
      <c r="F249" s="277"/>
      <c r="G249" s="277"/>
      <c r="H249" s="277"/>
      <c r="I249" s="277"/>
      <c r="J249" s="277"/>
      <c r="K249" s="277"/>
      <c r="L249" s="278"/>
      <c r="M249" s="277"/>
      <c r="N249" s="277"/>
      <c r="O249" s="277"/>
      <c r="P249" s="277"/>
    </row>
    <row r="250" spans="1:16" ht="19.5" customHeight="1" x14ac:dyDescent="0.2">
      <c r="A250" s="195"/>
      <c r="B250" s="277"/>
      <c r="C250" s="277"/>
      <c r="D250" s="277"/>
      <c r="E250" s="277"/>
      <c r="F250" s="277"/>
      <c r="G250" s="277"/>
      <c r="H250" s="277"/>
      <c r="I250" s="277"/>
      <c r="J250" s="277"/>
      <c r="K250" s="277"/>
      <c r="L250" s="278"/>
      <c r="M250" s="277"/>
      <c r="N250" s="277"/>
      <c r="O250" s="277"/>
      <c r="P250" s="277"/>
    </row>
    <row r="251" spans="1:16" ht="19.5" customHeight="1" x14ac:dyDescent="0.2">
      <c r="A251" s="195"/>
      <c r="B251" s="277"/>
      <c r="C251" s="277"/>
      <c r="D251" s="277"/>
      <c r="E251" s="277"/>
      <c r="F251" s="277"/>
      <c r="G251" s="277"/>
      <c r="H251" s="277"/>
      <c r="I251" s="277"/>
      <c r="J251" s="277"/>
      <c r="K251" s="277"/>
      <c r="L251" s="278"/>
      <c r="M251" s="277"/>
      <c r="N251" s="277"/>
      <c r="O251" s="277"/>
      <c r="P251" s="277"/>
    </row>
    <row r="252" spans="1:16" ht="19.5" customHeight="1" x14ac:dyDescent="0.2">
      <c r="A252" s="195"/>
      <c r="B252" s="277"/>
      <c r="C252" s="277"/>
      <c r="D252" s="277"/>
      <c r="E252" s="277"/>
      <c r="F252" s="277"/>
      <c r="G252" s="277"/>
      <c r="H252" s="277"/>
      <c r="I252" s="277"/>
      <c r="J252" s="277"/>
      <c r="K252" s="277"/>
      <c r="L252" s="278"/>
      <c r="M252" s="277"/>
      <c r="N252" s="277"/>
      <c r="O252" s="277"/>
      <c r="P252" s="277"/>
    </row>
    <row r="253" spans="1:16" ht="19.5" customHeight="1" x14ac:dyDescent="0.2">
      <c r="A253" s="195"/>
      <c r="B253" s="277"/>
      <c r="C253" s="277"/>
      <c r="D253" s="277"/>
      <c r="E253" s="277"/>
      <c r="F253" s="277"/>
      <c r="G253" s="277"/>
      <c r="H253" s="277"/>
      <c r="I253" s="277"/>
      <c r="J253" s="277"/>
      <c r="K253" s="277"/>
      <c r="L253" s="278"/>
      <c r="M253" s="277"/>
      <c r="N253" s="277"/>
      <c r="O253" s="277"/>
      <c r="P253" s="277"/>
    </row>
    <row r="254" spans="1:16" ht="19.5" customHeight="1" x14ac:dyDescent="0.2">
      <c r="A254" s="195"/>
      <c r="B254" s="277"/>
      <c r="C254" s="277"/>
      <c r="D254" s="277"/>
      <c r="E254" s="277"/>
      <c r="F254" s="277"/>
      <c r="G254" s="277"/>
      <c r="H254" s="277"/>
      <c r="I254" s="277"/>
      <c r="J254" s="277"/>
      <c r="K254" s="277"/>
      <c r="L254" s="278"/>
      <c r="M254" s="277"/>
      <c r="N254" s="277"/>
      <c r="O254" s="277"/>
      <c r="P254" s="277"/>
    </row>
    <row r="255" spans="1:16" ht="19.5" customHeight="1" x14ac:dyDescent="0.2">
      <c r="A255" s="195"/>
      <c r="B255" s="277"/>
      <c r="C255" s="277"/>
      <c r="D255" s="277"/>
      <c r="E255" s="277"/>
      <c r="F255" s="277"/>
      <c r="G255" s="277"/>
      <c r="H255" s="277"/>
      <c r="I255" s="277"/>
      <c r="J255" s="277"/>
      <c r="K255" s="277"/>
      <c r="L255" s="278"/>
      <c r="M255" s="277"/>
      <c r="N255" s="277"/>
      <c r="O255" s="277"/>
      <c r="P255" s="277"/>
    </row>
    <row r="256" spans="1:16" ht="19.5" customHeight="1" x14ac:dyDescent="0.2">
      <c r="A256" s="195"/>
      <c r="B256" s="277"/>
      <c r="C256" s="277"/>
      <c r="D256" s="277"/>
      <c r="E256" s="277"/>
      <c r="F256" s="277"/>
      <c r="G256" s="277"/>
      <c r="H256" s="277"/>
      <c r="I256" s="277"/>
      <c r="J256" s="277"/>
      <c r="K256" s="277"/>
      <c r="L256" s="278"/>
      <c r="M256" s="277"/>
      <c r="N256" s="277"/>
      <c r="O256" s="277"/>
      <c r="P256" s="277"/>
    </row>
    <row r="257" spans="1:16" ht="19.5" customHeight="1" x14ac:dyDescent="0.2">
      <c r="A257" s="195"/>
      <c r="B257" s="277"/>
      <c r="C257" s="277"/>
      <c r="D257" s="277"/>
      <c r="E257" s="277"/>
      <c r="F257" s="277"/>
      <c r="G257" s="277"/>
      <c r="H257" s="277"/>
      <c r="I257" s="277"/>
      <c r="J257" s="277"/>
      <c r="K257" s="277"/>
      <c r="L257" s="278"/>
      <c r="M257" s="277"/>
      <c r="N257" s="277"/>
      <c r="O257" s="277"/>
      <c r="P257" s="277"/>
    </row>
    <row r="258" spans="1:16" ht="19.5" customHeight="1" x14ac:dyDescent="0.2">
      <c r="A258" s="195"/>
      <c r="B258" s="277"/>
      <c r="C258" s="277"/>
      <c r="D258" s="277"/>
      <c r="E258" s="277"/>
      <c r="F258" s="277"/>
      <c r="G258" s="277"/>
      <c r="H258" s="277"/>
      <c r="I258" s="277"/>
      <c r="J258" s="277"/>
      <c r="K258" s="277"/>
      <c r="L258" s="278"/>
      <c r="M258" s="277"/>
      <c r="N258" s="277"/>
      <c r="O258" s="277"/>
      <c r="P258" s="277"/>
    </row>
    <row r="259" spans="1:16" ht="19.5" customHeight="1" x14ac:dyDescent="0.2">
      <c r="A259" s="195"/>
      <c r="B259" s="277"/>
      <c r="C259" s="277"/>
      <c r="D259" s="277"/>
      <c r="E259" s="277"/>
      <c r="F259" s="277"/>
      <c r="G259" s="277"/>
      <c r="H259" s="277"/>
      <c r="I259" s="277"/>
      <c r="J259" s="277"/>
      <c r="K259" s="277"/>
      <c r="L259" s="278"/>
      <c r="M259" s="277"/>
      <c r="N259" s="277"/>
      <c r="O259" s="277"/>
      <c r="P259" s="277"/>
    </row>
    <row r="260" spans="1:16" ht="19.5" customHeight="1" x14ac:dyDescent="0.2">
      <c r="A260" s="195"/>
      <c r="B260" s="277"/>
      <c r="C260" s="277"/>
      <c r="D260" s="277"/>
      <c r="E260" s="277"/>
      <c r="F260" s="277"/>
      <c r="G260" s="277"/>
      <c r="H260" s="277"/>
      <c r="I260" s="277"/>
      <c r="J260" s="277"/>
      <c r="K260" s="277"/>
      <c r="L260" s="278"/>
      <c r="M260" s="277"/>
      <c r="N260" s="277"/>
      <c r="O260" s="277"/>
      <c r="P260" s="277"/>
    </row>
    <row r="261" spans="1:16" ht="19.5" customHeight="1" x14ac:dyDescent="0.2">
      <c r="A261" s="195"/>
      <c r="B261" s="277"/>
      <c r="C261" s="277"/>
      <c r="D261" s="277"/>
      <c r="E261" s="277"/>
      <c r="F261" s="277"/>
      <c r="G261" s="277"/>
      <c r="H261" s="277"/>
      <c r="I261" s="277"/>
      <c r="J261" s="277"/>
      <c r="K261" s="277"/>
      <c r="L261" s="278"/>
      <c r="M261" s="277"/>
      <c r="N261" s="277"/>
      <c r="O261" s="277"/>
      <c r="P261" s="277"/>
    </row>
    <row r="262" spans="1:16" ht="19.5" customHeight="1" x14ac:dyDescent="0.2">
      <c r="A262" s="195"/>
      <c r="B262" s="277"/>
      <c r="C262" s="277"/>
      <c r="D262" s="277"/>
      <c r="E262" s="277"/>
      <c r="F262" s="277"/>
      <c r="G262" s="277"/>
      <c r="H262" s="277"/>
      <c r="I262" s="277"/>
      <c r="J262" s="277"/>
      <c r="K262" s="277"/>
      <c r="L262" s="278"/>
      <c r="M262" s="277"/>
      <c r="N262" s="277"/>
      <c r="O262" s="277"/>
      <c r="P262" s="277"/>
    </row>
    <row r="263" spans="1:16" ht="19.5" customHeight="1" x14ac:dyDescent="0.2">
      <c r="A263" s="195"/>
      <c r="B263" s="277"/>
      <c r="C263" s="277"/>
      <c r="D263" s="277"/>
      <c r="E263" s="277"/>
      <c r="F263" s="277"/>
      <c r="G263" s="277"/>
      <c r="H263" s="277"/>
      <c r="I263" s="277"/>
      <c r="J263" s="277"/>
      <c r="K263" s="277"/>
      <c r="L263" s="278"/>
      <c r="M263" s="277"/>
      <c r="N263" s="277"/>
      <c r="O263" s="277"/>
      <c r="P263" s="277"/>
    </row>
  </sheetData>
  <sheetProtection sheet="1" objects="1" scenarios="1"/>
  <sortState xmlns:xlrd2="http://schemas.microsoft.com/office/spreadsheetml/2017/richdata2" ref="A2:P105">
    <sortCondition ref="B2:B105"/>
  </sortState>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8"/>
  <sheetViews>
    <sheetView zoomScale="110" zoomScaleNormal="110" workbookViewId="0">
      <pane ySplit="1" topLeftCell="A2" activePane="bottomLeft" state="frozen"/>
      <selection activeCell="I2" sqref="I2:L73"/>
      <selection pane="bottomLeft" activeCell="B2" sqref="B2"/>
    </sheetView>
  </sheetViews>
  <sheetFormatPr defaultColWidth="9.140625" defaultRowHeight="11.25" x14ac:dyDescent="0.2"/>
  <cols>
    <col min="1" max="1" width="11.85546875" style="175" bestFit="1" customWidth="1"/>
    <col min="2" max="2" width="47.42578125" style="176" bestFit="1" customWidth="1"/>
    <col min="3" max="3" width="49.85546875" style="176" customWidth="1"/>
    <col min="4" max="4" width="11.5703125" style="180" customWidth="1"/>
    <col min="5" max="5" width="6" style="181" bestFit="1" customWidth="1"/>
    <col min="6" max="6" width="4.42578125" style="175" bestFit="1" customWidth="1"/>
    <col min="7" max="7" width="5.5703125" style="176" bestFit="1" customWidth="1"/>
    <col min="8" max="8" width="5.5703125" style="176"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57" t="s">
        <v>309</v>
      </c>
      <c r="B1" s="160" t="s">
        <v>214</v>
      </c>
      <c r="C1" s="160" t="s">
        <v>907</v>
      </c>
      <c r="D1" s="162" t="s">
        <v>908</v>
      </c>
      <c r="E1" s="163" t="s">
        <v>909</v>
      </c>
      <c r="F1" s="157" t="s">
        <v>237</v>
      </c>
      <c r="G1" s="157" t="s">
        <v>217</v>
      </c>
      <c r="H1" s="157" t="s">
        <v>910</v>
      </c>
      <c r="I1" s="157" t="s">
        <v>911</v>
      </c>
      <c r="J1" s="157" t="s">
        <v>912</v>
      </c>
      <c r="K1" s="157" t="s">
        <v>913</v>
      </c>
      <c r="L1" s="157" t="s">
        <v>914</v>
      </c>
      <c r="M1" s="157" t="s">
        <v>915</v>
      </c>
      <c r="N1" s="157" t="s">
        <v>916</v>
      </c>
    </row>
    <row r="2" spans="1:14" x14ac:dyDescent="0.2">
      <c r="A2" s="194" t="s">
        <v>1704</v>
      </c>
      <c r="B2" s="196" t="str">
        <f>VLOOKUP(A2,Adr!A:B,2,FALSE)</f>
        <v>ASOCIÁCIA MAŽORETKOVÉHO ŠPORTU SLOVENSKO</v>
      </c>
      <c r="C2" s="161" t="s">
        <v>253</v>
      </c>
      <c r="D2" s="280">
        <v>36700</v>
      </c>
      <c r="E2" s="222">
        <v>0</v>
      </c>
      <c r="F2" s="158" t="s">
        <v>252</v>
      </c>
      <c r="G2" s="161" t="s">
        <v>223</v>
      </c>
      <c r="H2" s="161" t="s">
        <v>917</v>
      </c>
      <c r="I2" s="184" t="str">
        <f t="shared" ref="I2:I65" si="0">A2&amp;F2</f>
        <v>37894021g</v>
      </c>
      <c r="J2" s="159" t="str">
        <f t="shared" ref="J2:J65" si="1">A2&amp;G2</f>
        <v>37894021026 03</v>
      </c>
      <c r="K2" s="5"/>
      <c r="L2" s="159" t="str">
        <f t="shared" ref="L2:L65" si="2">A2&amp;G2&amp;H2</f>
        <v>37894021026 03B</v>
      </c>
      <c r="M2" s="5" t="str">
        <f t="shared" ref="M2:M65" si="3">B2&amp;F2&amp;H2&amp;C2</f>
        <v>ASOCIÁCIA MAŽORETKOVÉHO ŠPORTU SLOVENSKOgBrozvoj športov, ktoré nie sú uznanými podľa zákona č. 440/2015 Z. z.</v>
      </c>
      <c r="N2" s="3" t="str">
        <f t="shared" ref="N2:N65" si="4">+I2&amp;H2</f>
        <v>37894021gB</v>
      </c>
    </row>
    <row r="3" spans="1:14" x14ac:dyDescent="0.2">
      <c r="A3" s="158" t="s">
        <v>1253</v>
      </c>
      <c r="B3" s="196" t="str">
        <f>VLOOKUP(A3,Adr!A:B,2,FALSE)</f>
        <v>Deaflympijský výbor Slovenska</v>
      </c>
      <c r="C3" s="177" t="s">
        <v>1306</v>
      </c>
      <c r="D3" s="279">
        <v>335656</v>
      </c>
      <c r="E3" s="222">
        <v>0</v>
      </c>
      <c r="F3" s="158" t="s">
        <v>244</v>
      </c>
      <c r="G3" s="161" t="s">
        <v>223</v>
      </c>
      <c r="H3" s="161" t="s">
        <v>917</v>
      </c>
      <c r="I3" s="184" t="str">
        <f t="shared" si="0"/>
        <v>42254388c</v>
      </c>
      <c r="J3" s="159" t="str">
        <f t="shared" si="1"/>
        <v>42254388026 03</v>
      </c>
      <c r="K3" s="5"/>
      <c r="L3" s="159" t="str">
        <f t="shared" si="2"/>
        <v>42254388026 03B</v>
      </c>
      <c r="M3" s="5" t="str">
        <f t="shared" si="3"/>
        <v>Deaflympijský výbor SlovenskacBzabezpečenie činnosti a úloh v roku 2025</v>
      </c>
      <c r="N3" s="3" t="str">
        <f t="shared" si="4"/>
        <v>42254388cB</v>
      </c>
    </row>
    <row r="4" spans="1:14" x14ac:dyDescent="0.2">
      <c r="A4" s="158" t="s">
        <v>1253</v>
      </c>
      <c r="B4" s="196" t="str">
        <f>VLOOKUP(A4,Adr!A:B,2,FALSE)</f>
        <v>Deaflympijský výbor Slovenska</v>
      </c>
      <c r="C4" s="189" t="s">
        <v>1318</v>
      </c>
      <c r="D4" s="282">
        <v>9000</v>
      </c>
      <c r="E4" s="165">
        <v>0</v>
      </c>
      <c r="F4" s="158" t="s">
        <v>246</v>
      </c>
      <c r="G4" s="161" t="s">
        <v>223</v>
      </c>
      <c r="H4" s="161" t="s">
        <v>917</v>
      </c>
      <c r="I4" s="184" t="str">
        <f t="shared" si="0"/>
        <v>42254388d</v>
      </c>
      <c r="J4" s="159" t="str">
        <f t="shared" si="1"/>
        <v>42254388026 03</v>
      </c>
      <c r="K4" s="5"/>
      <c r="L4" s="159" t="str">
        <f t="shared" si="2"/>
        <v>42254388026 03B</v>
      </c>
      <c r="M4" s="5" t="str">
        <f t="shared" si="3"/>
        <v>Deaflympijský výbor SlovenskadBAntušeková Adela</v>
      </c>
      <c r="N4" s="3" t="str">
        <f t="shared" si="4"/>
        <v>42254388dB</v>
      </c>
    </row>
    <row r="5" spans="1:14" x14ac:dyDescent="0.2">
      <c r="A5" s="190" t="s">
        <v>1253</v>
      </c>
      <c r="B5" s="196" t="str">
        <f>VLOOKUP(A5,Adr!A:B,2,FALSE)</f>
        <v>Deaflympijský výbor Slovenska</v>
      </c>
      <c r="C5" s="161" t="s">
        <v>1319</v>
      </c>
      <c r="D5" s="280">
        <v>22000</v>
      </c>
      <c r="E5" s="222">
        <v>0</v>
      </c>
      <c r="F5" s="158" t="s">
        <v>246</v>
      </c>
      <c r="G5" s="161" t="s">
        <v>223</v>
      </c>
      <c r="H5" s="161" t="s">
        <v>917</v>
      </c>
      <c r="I5" s="184" t="str">
        <f t="shared" si="0"/>
        <v>42254388d</v>
      </c>
      <c r="J5" s="159" t="str">
        <f t="shared" si="1"/>
        <v>42254388026 03</v>
      </c>
      <c r="K5" s="5"/>
      <c r="L5" s="159" t="str">
        <f t="shared" si="2"/>
        <v>42254388026 03B</v>
      </c>
      <c r="M5" s="5" t="str">
        <f t="shared" si="3"/>
        <v>Deaflympijský výbor SlovenskadBAntušeková Martina</v>
      </c>
      <c r="N5" s="3" t="str">
        <f t="shared" si="4"/>
        <v>42254388dB</v>
      </c>
    </row>
    <row r="6" spans="1:14" x14ac:dyDescent="0.2">
      <c r="A6" s="158" t="s">
        <v>1253</v>
      </c>
      <c r="B6" s="196" t="str">
        <f>VLOOKUP(A6,Adr!A:B,2,FALSE)</f>
        <v>Deaflympijský výbor Slovenska</v>
      </c>
      <c r="C6" s="182" t="s">
        <v>1320</v>
      </c>
      <c r="D6" s="280">
        <v>23500</v>
      </c>
      <c r="E6" s="165">
        <v>0</v>
      </c>
      <c r="F6" s="158" t="s">
        <v>246</v>
      </c>
      <c r="G6" s="161" t="s">
        <v>223</v>
      </c>
      <c r="H6" s="161" t="s">
        <v>917</v>
      </c>
      <c r="I6" s="184" t="str">
        <f t="shared" si="0"/>
        <v>42254388d</v>
      </c>
      <c r="J6" s="159" t="str">
        <f t="shared" si="1"/>
        <v>42254388026 03</v>
      </c>
      <c r="K6" s="5"/>
      <c r="L6" s="159" t="str">
        <f t="shared" si="2"/>
        <v>42254388026 03B</v>
      </c>
      <c r="M6" s="5" t="str">
        <f t="shared" si="3"/>
        <v>Deaflympijský výbor SlovenskadBBirošová Tereza</v>
      </c>
      <c r="N6" s="3" t="str">
        <f t="shared" si="4"/>
        <v>42254388dB</v>
      </c>
    </row>
    <row r="7" spans="1:14" x14ac:dyDescent="0.2">
      <c r="A7" s="190" t="s">
        <v>1253</v>
      </c>
      <c r="B7" s="196" t="str">
        <f>VLOOKUP(A7,Adr!A:B,2,FALSE)</f>
        <v>Deaflympijský výbor Slovenska</v>
      </c>
      <c r="C7" s="188" t="s">
        <v>1321</v>
      </c>
      <c r="D7" s="279">
        <v>22000</v>
      </c>
      <c r="E7" s="222">
        <v>0</v>
      </c>
      <c r="F7" s="158" t="s">
        <v>246</v>
      </c>
      <c r="G7" s="161" t="s">
        <v>223</v>
      </c>
      <c r="H7" s="161" t="s">
        <v>917</v>
      </c>
      <c r="I7" s="184" t="str">
        <f t="shared" si="0"/>
        <v>42254388d</v>
      </c>
      <c r="J7" s="159" t="str">
        <f t="shared" si="1"/>
        <v>42254388026 03</v>
      </c>
      <c r="K7" s="5"/>
      <c r="L7" s="159" t="str">
        <f t="shared" si="2"/>
        <v>42254388026 03B</v>
      </c>
      <c r="M7" s="5" t="str">
        <f t="shared" si="3"/>
        <v>Deaflympijský výbor SlovenskadBDebnár Šimon</v>
      </c>
      <c r="N7" s="3" t="str">
        <f t="shared" si="4"/>
        <v>42254388dB</v>
      </c>
    </row>
    <row r="8" spans="1:14" x14ac:dyDescent="0.2">
      <c r="A8" s="190" t="s">
        <v>1253</v>
      </c>
      <c r="B8" s="196" t="str">
        <f>VLOOKUP(A8,Adr!A:B,2,FALSE)</f>
        <v>Deaflympijský výbor Slovenska</v>
      </c>
      <c r="C8" s="177" t="s">
        <v>1322</v>
      </c>
      <c r="D8" s="279">
        <v>44000</v>
      </c>
      <c r="E8" s="165">
        <v>0</v>
      </c>
      <c r="F8" s="158" t="s">
        <v>246</v>
      </c>
      <c r="G8" s="161" t="s">
        <v>223</v>
      </c>
      <c r="H8" s="161" t="s">
        <v>917</v>
      </c>
      <c r="I8" s="184" t="str">
        <f t="shared" si="0"/>
        <v>42254388d</v>
      </c>
      <c r="J8" s="159" t="str">
        <f t="shared" si="1"/>
        <v>42254388026 03</v>
      </c>
      <c r="K8" s="5"/>
      <c r="L8" s="159" t="str">
        <f t="shared" si="2"/>
        <v>42254388026 03B</v>
      </c>
      <c r="M8" s="5" t="str">
        <f t="shared" si="3"/>
        <v>Deaflympijský výbor SlovenskadBĎuriš Matúš</v>
      </c>
      <c r="N8" s="3" t="str">
        <f t="shared" si="4"/>
        <v>42254388dB</v>
      </c>
    </row>
    <row r="9" spans="1:14" x14ac:dyDescent="0.2">
      <c r="A9" s="174" t="s">
        <v>1253</v>
      </c>
      <c r="B9" s="196" t="str">
        <f>VLOOKUP(A9,Adr!A:B,2,FALSE)</f>
        <v>Deaflympijský výbor Slovenska</v>
      </c>
      <c r="C9" s="177" t="s">
        <v>1323</v>
      </c>
      <c r="D9" s="279">
        <v>22000</v>
      </c>
      <c r="E9" s="222">
        <v>0</v>
      </c>
      <c r="F9" s="158" t="s">
        <v>246</v>
      </c>
      <c r="G9" s="161" t="s">
        <v>223</v>
      </c>
      <c r="H9" s="161" t="s">
        <v>917</v>
      </c>
      <c r="I9" s="184" t="str">
        <f t="shared" si="0"/>
        <v>42254388d</v>
      </c>
      <c r="J9" s="159" t="str">
        <f t="shared" si="1"/>
        <v>42254388026 03</v>
      </c>
      <c r="K9" s="5"/>
      <c r="L9" s="159" t="str">
        <f t="shared" si="2"/>
        <v>42254388026 03B</v>
      </c>
      <c r="M9" s="5" t="str">
        <f t="shared" si="3"/>
        <v>Deaflympijský výbor SlovenskadBJelínek Rastislav</v>
      </c>
      <c r="N9" s="3" t="str">
        <f t="shared" si="4"/>
        <v>42254388dB</v>
      </c>
    </row>
    <row r="10" spans="1:14" x14ac:dyDescent="0.2">
      <c r="A10" s="190" t="s">
        <v>1253</v>
      </c>
      <c r="B10" s="196" t="str">
        <f>VLOOKUP(A10,Adr!A:B,2,FALSE)</f>
        <v>Deaflympijský výbor Slovenska</v>
      </c>
      <c r="C10" s="177" t="s">
        <v>1324</v>
      </c>
      <c r="D10" s="281">
        <v>54000</v>
      </c>
      <c r="E10" s="165">
        <v>0</v>
      </c>
      <c r="F10" s="158" t="s">
        <v>246</v>
      </c>
      <c r="G10" s="161" t="s">
        <v>223</v>
      </c>
      <c r="H10" s="161" t="s">
        <v>917</v>
      </c>
      <c r="I10" s="184" t="str">
        <f t="shared" si="0"/>
        <v>42254388d</v>
      </c>
      <c r="J10" s="159" t="str">
        <f t="shared" si="1"/>
        <v>42254388026 03</v>
      </c>
      <c r="K10" s="5"/>
      <c r="L10" s="159" t="str">
        <f t="shared" si="2"/>
        <v>42254388026 03B</v>
      </c>
      <c r="M10" s="5" t="str">
        <f t="shared" si="3"/>
        <v>Deaflympijský výbor SlovenskadBKeinath Thomas</v>
      </c>
      <c r="N10" s="3" t="str">
        <f t="shared" si="4"/>
        <v>42254388dB</v>
      </c>
    </row>
    <row r="11" spans="1:14" x14ac:dyDescent="0.2">
      <c r="A11" s="158" t="s">
        <v>1253</v>
      </c>
      <c r="B11" s="196" t="str">
        <f>VLOOKUP(A11,Adr!A:B,2,FALSE)</f>
        <v>Deaflympijský výbor Slovenska</v>
      </c>
      <c r="C11" s="188" t="s">
        <v>1325</v>
      </c>
      <c r="D11" s="279">
        <v>27000</v>
      </c>
      <c r="E11" s="222">
        <v>0</v>
      </c>
      <c r="F11" s="158" t="s">
        <v>246</v>
      </c>
      <c r="G11" s="161" t="s">
        <v>223</v>
      </c>
      <c r="H11" s="161" t="s">
        <v>917</v>
      </c>
      <c r="I11" s="184" t="str">
        <f t="shared" si="0"/>
        <v>42254388d</v>
      </c>
      <c r="J11" s="159" t="str">
        <f t="shared" si="1"/>
        <v>42254388026 03</v>
      </c>
      <c r="K11" s="5"/>
      <c r="L11" s="159" t="str">
        <f t="shared" si="2"/>
        <v>42254388026 03B</v>
      </c>
      <c r="M11" s="5" t="str">
        <f t="shared" si="3"/>
        <v>Deaflympijský výbor SlovenskadBKrištofičová Ivana</v>
      </c>
      <c r="N11" s="3" t="str">
        <f t="shared" si="4"/>
        <v>42254388dB</v>
      </c>
    </row>
    <row r="12" spans="1:14" x14ac:dyDescent="0.2">
      <c r="A12" s="194" t="s">
        <v>1253</v>
      </c>
      <c r="B12" s="196" t="str">
        <f>VLOOKUP(A12,Adr!A:B,2,FALSE)</f>
        <v>Deaflympijský výbor Slovenska</v>
      </c>
      <c r="C12" s="177" t="s">
        <v>1326</v>
      </c>
      <c r="D12" s="279">
        <v>13000</v>
      </c>
      <c r="E12" s="165">
        <v>0</v>
      </c>
      <c r="F12" s="158" t="s">
        <v>246</v>
      </c>
      <c r="G12" s="161" t="s">
        <v>223</v>
      </c>
      <c r="H12" s="161" t="s">
        <v>917</v>
      </c>
      <c r="I12" s="184" t="str">
        <f t="shared" si="0"/>
        <v>42254388d</v>
      </c>
      <c r="J12" s="159" t="str">
        <f t="shared" si="1"/>
        <v>42254388026 03</v>
      </c>
      <c r="K12" s="5"/>
      <c r="L12" s="159" t="str">
        <f t="shared" si="2"/>
        <v>42254388026 03B</v>
      </c>
      <c r="M12" s="5" t="str">
        <f t="shared" si="3"/>
        <v>Deaflympijský výbor SlovenskadBLepótová Amália</v>
      </c>
      <c r="N12" s="3" t="str">
        <f t="shared" si="4"/>
        <v>42254388dB</v>
      </c>
    </row>
    <row r="13" spans="1:14" x14ac:dyDescent="0.2">
      <c r="A13" s="194" t="s">
        <v>1253</v>
      </c>
      <c r="B13" s="196" t="str">
        <f>VLOOKUP(A13,Adr!A:B,2,FALSE)</f>
        <v>Deaflympijský výbor Slovenska</v>
      </c>
      <c r="C13" s="161" t="s">
        <v>1637</v>
      </c>
      <c r="D13" s="280">
        <v>41000</v>
      </c>
      <c r="E13" s="222">
        <v>0</v>
      </c>
      <c r="F13" s="158" t="s">
        <v>246</v>
      </c>
      <c r="G13" s="161" t="s">
        <v>223</v>
      </c>
      <c r="H13" s="161" t="s">
        <v>917</v>
      </c>
      <c r="I13" s="184" t="str">
        <f t="shared" si="0"/>
        <v>42254388d</v>
      </c>
      <c r="J13" s="159" t="str">
        <f t="shared" si="1"/>
        <v>42254388026 03</v>
      </c>
      <c r="K13" s="5"/>
      <c r="L13" s="159" t="str">
        <f t="shared" si="2"/>
        <v>42254388026 03B</v>
      </c>
      <c r="M13" s="5" t="str">
        <f t="shared" si="3"/>
        <v xml:space="preserve">Deaflympijský výbor SlovenskadBNovotná Eva </v>
      </c>
      <c r="N13" s="3" t="str">
        <f t="shared" si="4"/>
        <v>42254388dB</v>
      </c>
    </row>
    <row r="14" spans="1:14" x14ac:dyDescent="0.2">
      <c r="A14" s="174" t="s">
        <v>1253</v>
      </c>
      <c r="B14" s="196" t="str">
        <f>VLOOKUP(A14,Adr!A:B,2,FALSE)</f>
        <v>Deaflympijský výbor Slovenska</v>
      </c>
      <c r="C14" s="177" t="s">
        <v>1327</v>
      </c>
      <c r="D14" s="279">
        <v>31000</v>
      </c>
      <c r="E14" s="165">
        <v>0</v>
      </c>
      <c r="F14" s="158" t="s">
        <v>246</v>
      </c>
      <c r="G14" s="161" t="s">
        <v>223</v>
      </c>
      <c r="H14" s="161" t="s">
        <v>917</v>
      </c>
      <c r="I14" s="184" t="str">
        <f t="shared" si="0"/>
        <v>42254388d</v>
      </c>
      <c r="J14" s="159" t="str">
        <f t="shared" si="1"/>
        <v>42254388026 03</v>
      </c>
      <c r="K14" s="5"/>
      <c r="L14" s="159" t="str">
        <f t="shared" si="2"/>
        <v>42254388026 03B</v>
      </c>
      <c r="M14" s="5" t="str">
        <f t="shared" si="3"/>
        <v>Deaflympijský výbor SlovenskadBPristač Dávid</v>
      </c>
      <c r="N14" s="3" t="str">
        <f t="shared" si="4"/>
        <v>42254388dB</v>
      </c>
    </row>
    <row r="15" spans="1:14" x14ac:dyDescent="0.2">
      <c r="A15" s="194" t="s">
        <v>1253</v>
      </c>
      <c r="B15" s="196" t="str">
        <f>VLOOKUP(A15,Adr!A:B,2,FALSE)</f>
        <v>Deaflympijský výbor Slovenska</v>
      </c>
      <c r="C15" s="161" t="s">
        <v>1328</v>
      </c>
      <c r="D15" s="280">
        <v>27000</v>
      </c>
      <c r="E15" s="222">
        <v>0</v>
      </c>
      <c r="F15" s="158" t="s">
        <v>246</v>
      </c>
      <c r="G15" s="161" t="s">
        <v>223</v>
      </c>
      <c r="H15" s="161" t="s">
        <v>917</v>
      </c>
      <c r="I15" s="184" t="str">
        <f t="shared" si="0"/>
        <v>42254388d</v>
      </c>
      <c r="J15" s="159" t="str">
        <f t="shared" si="1"/>
        <v>42254388026 03</v>
      </c>
      <c r="K15" s="5"/>
      <c r="L15" s="159" t="str">
        <f t="shared" si="2"/>
        <v>42254388026 03B</v>
      </c>
      <c r="M15" s="5" t="str">
        <f t="shared" si="3"/>
        <v>Deaflympijský výbor SlovenskadBTutura Marek</v>
      </c>
      <c r="N15" s="3" t="str">
        <f t="shared" si="4"/>
        <v>42254388dB</v>
      </c>
    </row>
    <row r="16" spans="1:14" x14ac:dyDescent="0.2">
      <c r="A16" s="158" t="s">
        <v>1253</v>
      </c>
      <c r="B16" s="196" t="str">
        <f>VLOOKUP(A16,Adr!A:B,2,FALSE)</f>
        <v>Deaflympijský výbor Slovenska</v>
      </c>
      <c r="C16" s="188" t="s">
        <v>1329</v>
      </c>
      <c r="D16" s="281">
        <v>14000</v>
      </c>
      <c r="E16" s="165">
        <v>0</v>
      </c>
      <c r="F16" s="158" t="s">
        <v>246</v>
      </c>
      <c r="G16" s="161" t="s">
        <v>223</v>
      </c>
      <c r="H16" s="161" t="s">
        <v>917</v>
      </c>
      <c r="I16" s="184" t="str">
        <f t="shared" si="0"/>
        <v>42254388d</v>
      </c>
      <c r="J16" s="159" t="str">
        <f t="shared" si="1"/>
        <v>42254388026 03</v>
      </c>
      <c r="K16" s="5"/>
      <c r="L16" s="159" t="str">
        <f t="shared" si="2"/>
        <v>42254388026 03B</v>
      </c>
      <c r="M16" s="5" t="str">
        <f t="shared" si="3"/>
        <v>Deaflympijský výbor SlovenskadBVaco Marek</v>
      </c>
      <c r="N16" s="3" t="str">
        <f t="shared" si="4"/>
        <v>42254388dB</v>
      </c>
    </row>
    <row r="17" spans="1:14" x14ac:dyDescent="0.2">
      <c r="A17" s="190" t="s">
        <v>1253</v>
      </c>
      <c r="B17" s="196" t="str">
        <f>VLOOKUP(A17,Adr!A:B,2,FALSE)</f>
        <v>Deaflympijský výbor Slovenska</v>
      </c>
      <c r="C17" s="188" t="s">
        <v>1627</v>
      </c>
      <c r="D17" s="279">
        <v>11970</v>
      </c>
      <c r="E17" s="165">
        <v>0</v>
      </c>
      <c r="F17" s="158" t="s">
        <v>248</v>
      </c>
      <c r="G17" s="161" t="s">
        <v>223</v>
      </c>
      <c r="H17" s="161" t="s">
        <v>917</v>
      </c>
      <c r="I17" s="184" t="str">
        <f t="shared" si="0"/>
        <v>42254388e</v>
      </c>
      <c r="J17" s="159" t="str">
        <f t="shared" si="1"/>
        <v>42254388026 03</v>
      </c>
      <c r="K17" s="5"/>
      <c r="L17" s="159" t="str">
        <f t="shared" si="2"/>
        <v>42254388026 03B</v>
      </c>
      <c r="M17" s="5" t="str">
        <f t="shared" si="3"/>
        <v>Deaflympijský výbor SlovenskaeBIvana Krištofičová - 5. miesto</v>
      </c>
      <c r="N17" s="3" t="str">
        <f t="shared" si="4"/>
        <v>42254388eB</v>
      </c>
    </row>
    <row r="18" spans="1:14" x14ac:dyDescent="0.2">
      <c r="A18" s="190" t="s">
        <v>1253</v>
      </c>
      <c r="B18" s="196" t="str">
        <f>VLOOKUP(A18,Adr!A:B,2,FALSE)</f>
        <v>Deaflympijský výbor Slovenska</v>
      </c>
      <c r="C18" s="177" t="s">
        <v>1628</v>
      </c>
      <c r="D18" s="279">
        <v>11970</v>
      </c>
      <c r="E18" s="222">
        <v>0</v>
      </c>
      <c r="F18" s="158" t="s">
        <v>248</v>
      </c>
      <c r="G18" s="161" t="s">
        <v>223</v>
      </c>
      <c r="H18" s="161" t="s">
        <v>917</v>
      </c>
      <c r="I18" s="184" t="str">
        <f t="shared" si="0"/>
        <v>42254388e</v>
      </c>
      <c r="J18" s="159" t="str">
        <f t="shared" si="1"/>
        <v>42254388026 03</v>
      </c>
      <c r="K18" s="5"/>
      <c r="L18" s="159" t="str">
        <f t="shared" si="2"/>
        <v>42254388026 03B</v>
      </c>
      <c r="M18" s="5" t="str">
        <f t="shared" si="3"/>
        <v>Deaflympijský výbor SlovenskaeBMartina Antušeková - 5. miesto</v>
      </c>
      <c r="N18" s="3" t="str">
        <f t="shared" si="4"/>
        <v>42254388eB</v>
      </c>
    </row>
    <row r="19" spans="1:14" x14ac:dyDescent="0.2">
      <c r="A19" s="174" t="s">
        <v>1253</v>
      </c>
      <c r="B19" s="196" t="str">
        <f>VLOOKUP(A19,Adr!A:B,2,FALSE)</f>
        <v>Deaflympijský výbor Slovenska</v>
      </c>
      <c r="C19" s="177" t="s">
        <v>1629</v>
      </c>
      <c r="D19" s="279">
        <v>11970</v>
      </c>
      <c r="E19" s="165">
        <v>0</v>
      </c>
      <c r="F19" s="158" t="s">
        <v>248</v>
      </c>
      <c r="G19" s="161" t="s">
        <v>223</v>
      </c>
      <c r="H19" s="161" t="s">
        <v>917</v>
      </c>
      <c r="I19" s="184" t="str">
        <f t="shared" si="0"/>
        <v>42254388e</v>
      </c>
      <c r="J19" s="159" t="str">
        <f t="shared" si="1"/>
        <v>42254388026 03</v>
      </c>
      <c r="K19" s="5"/>
      <c r="L19" s="159" t="str">
        <f t="shared" si="2"/>
        <v>42254388026 03B</v>
      </c>
      <c r="M19" s="5" t="str">
        <f t="shared" si="3"/>
        <v>Deaflympijský výbor SlovenskaeBRastislav Jelínek - 5. miesto</v>
      </c>
      <c r="N19" s="3" t="str">
        <f t="shared" si="4"/>
        <v>42254388eB</v>
      </c>
    </row>
    <row r="20" spans="1:14" x14ac:dyDescent="0.2">
      <c r="A20" s="194" t="s">
        <v>1253</v>
      </c>
      <c r="B20" s="196" t="str">
        <f>VLOOKUP(A20,Adr!A:B,2,FALSE)</f>
        <v>Deaflympijský výbor Slovenska</v>
      </c>
      <c r="C20" s="188" t="s">
        <v>1630</v>
      </c>
      <c r="D20" s="281">
        <v>5320</v>
      </c>
      <c r="E20" s="222">
        <v>0</v>
      </c>
      <c r="F20" s="158" t="s">
        <v>248</v>
      </c>
      <c r="G20" s="161" t="s">
        <v>223</v>
      </c>
      <c r="H20" s="161" t="s">
        <v>917</v>
      </c>
      <c r="I20" s="184" t="str">
        <f t="shared" si="0"/>
        <v>42254388e</v>
      </c>
      <c r="J20" s="159" t="str">
        <f t="shared" si="1"/>
        <v>42254388026 03</v>
      </c>
      <c r="K20" s="5"/>
      <c r="L20" s="159" t="str">
        <f t="shared" si="2"/>
        <v>42254388026 03B</v>
      </c>
      <c r="M20" s="5" t="str">
        <f t="shared" si="3"/>
        <v>Deaflympijský výbor SlovenskaeBŠimon Debnár - 8. miesto</v>
      </c>
      <c r="N20" s="3" t="str">
        <f t="shared" si="4"/>
        <v>42254388eB</v>
      </c>
    </row>
    <row r="21" spans="1:14" x14ac:dyDescent="0.2">
      <c r="A21" s="194" t="s">
        <v>1253</v>
      </c>
      <c r="B21" s="196" t="str">
        <f>VLOOKUP(A21,Adr!A:B,2,FALSE)</f>
        <v>Deaflympijský výbor Slovenska</v>
      </c>
      <c r="C21" s="188" t="s">
        <v>1631</v>
      </c>
      <c r="D21" s="279">
        <v>11970</v>
      </c>
      <c r="E21" s="165">
        <v>0</v>
      </c>
      <c r="F21" s="158" t="s">
        <v>248</v>
      </c>
      <c r="G21" s="161" t="s">
        <v>223</v>
      </c>
      <c r="H21" s="161" t="s">
        <v>917</v>
      </c>
      <c r="I21" s="184" t="str">
        <f t="shared" si="0"/>
        <v>42254388e</v>
      </c>
      <c r="J21" s="159" t="str">
        <f t="shared" si="1"/>
        <v>42254388026 03</v>
      </c>
      <c r="K21" s="5"/>
      <c r="L21" s="159" t="str">
        <f t="shared" si="2"/>
        <v>42254388026 03B</v>
      </c>
      <c r="M21" s="5" t="str">
        <f t="shared" si="3"/>
        <v>Deaflympijský výbor SlovenskaeBTereza Birošová - 5. miesto</v>
      </c>
      <c r="N21" s="3" t="str">
        <f t="shared" si="4"/>
        <v>42254388eB</v>
      </c>
    </row>
    <row r="22" spans="1:14" x14ac:dyDescent="0.2">
      <c r="A22" s="194" t="s">
        <v>1253</v>
      </c>
      <c r="B22" s="196" t="str">
        <f>VLOOKUP(A22,Adr!A:B,2,FALSE)</f>
        <v>Deaflympijský výbor Slovenska</v>
      </c>
      <c r="C22" s="177" t="s">
        <v>1632</v>
      </c>
      <c r="D22" s="279">
        <v>7980</v>
      </c>
      <c r="E22" s="222">
        <v>0</v>
      </c>
      <c r="F22" s="158" t="s">
        <v>248</v>
      </c>
      <c r="G22" s="161" t="s">
        <v>223</v>
      </c>
      <c r="H22" s="161" t="s">
        <v>917</v>
      </c>
      <c r="I22" s="184" t="str">
        <f t="shared" si="0"/>
        <v>42254388e</v>
      </c>
      <c r="J22" s="159" t="str">
        <f t="shared" si="1"/>
        <v>42254388026 03</v>
      </c>
      <c r="K22" s="5"/>
      <c r="L22" s="159" t="str">
        <f t="shared" si="2"/>
        <v>42254388026 03B</v>
      </c>
      <c r="M22" s="5" t="str">
        <f t="shared" si="3"/>
        <v>Deaflympijský výbor SlovenskaeBTereza Birošová - 6. miesto</v>
      </c>
      <c r="N22" s="3" t="str">
        <f t="shared" si="4"/>
        <v>42254388eB</v>
      </c>
    </row>
    <row r="23" spans="1:14" x14ac:dyDescent="0.2">
      <c r="A23" s="190" t="s">
        <v>1253</v>
      </c>
      <c r="B23" s="196" t="str">
        <f>VLOOKUP(A23,Adr!A:B,2,FALSE)</f>
        <v>Deaflympijský výbor Slovenska</v>
      </c>
      <c r="C23" s="177" t="s">
        <v>1633</v>
      </c>
      <c r="D23" s="279">
        <v>39900</v>
      </c>
      <c r="E23" s="165">
        <v>0</v>
      </c>
      <c r="F23" s="158" t="s">
        <v>248</v>
      </c>
      <c r="G23" s="161" t="s">
        <v>223</v>
      </c>
      <c r="H23" s="161" t="s">
        <v>917</v>
      </c>
      <c r="I23" s="184" t="str">
        <f t="shared" si="0"/>
        <v>42254388e</v>
      </c>
      <c r="J23" s="159" t="str">
        <f t="shared" si="1"/>
        <v>42254388026 03</v>
      </c>
      <c r="K23" s="5"/>
      <c r="L23" s="159" t="str">
        <f t="shared" si="2"/>
        <v>42254388026 03B</v>
      </c>
      <c r="M23" s="5" t="str">
        <f t="shared" si="3"/>
        <v>Deaflympijský výbor SlovenskaeBThomas Keinath - 1. miesto</v>
      </c>
      <c r="N23" s="3" t="str">
        <f t="shared" si="4"/>
        <v>42254388eB</v>
      </c>
    </row>
    <row r="24" spans="1:14" x14ac:dyDescent="0.2">
      <c r="A24" s="158" t="s">
        <v>1253</v>
      </c>
      <c r="B24" s="196" t="str">
        <f>VLOOKUP(A24,Adr!A:B,2,FALSE)</f>
        <v>Deaflympijský výbor Slovenska</v>
      </c>
      <c r="C24" s="161" t="s">
        <v>1634</v>
      </c>
      <c r="D24" s="280">
        <v>8320</v>
      </c>
      <c r="E24" s="222">
        <v>0</v>
      </c>
      <c r="F24" s="158" t="s">
        <v>248</v>
      </c>
      <c r="G24" s="161" t="s">
        <v>223</v>
      </c>
      <c r="H24" s="161" t="s">
        <v>917</v>
      </c>
      <c r="I24" s="184" t="str">
        <f t="shared" si="0"/>
        <v>42254388e</v>
      </c>
      <c r="J24" s="159" t="str">
        <f t="shared" si="1"/>
        <v>42254388026 03</v>
      </c>
      <c r="K24" s="5"/>
      <c r="L24" s="159" t="str">
        <f t="shared" si="2"/>
        <v>42254388026 03B</v>
      </c>
      <c r="M24" s="5" t="str">
        <f t="shared" si="3"/>
        <v>Deaflympijský výbor SlovenskaeBThomas Keinath a Marek Tutura - 8. miesto</v>
      </c>
      <c r="N24" s="3" t="str">
        <f t="shared" si="4"/>
        <v>42254388eB</v>
      </c>
    </row>
    <row r="25" spans="1:14" x14ac:dyDescent="0.2">
      <c r="A25" s="190" t="s">
        <v>1711</v>
      </c>
      <c r="B25" s="196" t="str">
        <f>VLOOKUP(A25,Adr!A:B,2,FALSE)</f>
        <v>iCompete Natural Slovakia</v>
      </c>
      <c r="C25" s="177" t="s">
        <v>253</v>
      </c>
      <c r="D25" s="279">
        <v>41800</v>
      </c>
      <c r="E25" s="165">
        <v>0</v>
      </c>
      <c r="F25" s="158" t="s">
        <v>252</v>
      </c>
      <c r="G25" s="161" t="s">
        <v>223</v>
      </c>
      <c r="H25" s="161" t="s">
        <v>917</v>
      </c>
      <c r="I25" s="184" t="str">
        <f t="shared" si="0"/>
        <v>50642804g</v>
      </c>
      <c r="J25" s="159" t="str">
        <f t="shared" si="1"/>
        <v>50642804026 03</v>
      </c>
      <c r="K25" s="5"/>
      <c r="L25" s="159" t="str">
        <f t="shared" si="2"/>
        <v>50642804026 03B</v>
      </c>
      <c r="M25" s="5" t="str">
        <f t="shared" si="3"/>
        <v>iCompete Natural SlovakiagBrozvoj športov, ktoré nie sú uznanými podľa zákona č. 440/2015 Z. z.</v>
      </c>
      <c r="N25" s="3" t="str">
        <f t="shared" si="4"/>
        <v>50642804gB</v>
      </c>
    </row>
    <row r="26" spans="1:14" x14ac:dyDescent="0.2">
      <c r="A26" s="194" t="s">
        <v>1719</v>
      </c>
      <c r="B26" s="196" t="str">
        <f>VLOOKUP(A26,Adr!A:B,2,FALSE)</f>
        <v>MAMMAL - Slovenský zväz MMA</v>
      </c>
      <c r="C26" s="177" t="s">
        <v>253</v>
      </c>
      <c r="D26" s="279">
        <v>49700</v>
      </c>
      <c r="E26" s="222">
        <v>0</v>
      </c>
      <c r="F26" s="158" t="s">
        <v>252</v>
      </c>
      <c r="G26" s="161" t="s">
        <v>223</v>
      </c>
      <c r="H26" s="161" t="s">
        <v>917</v>
      </c>
      <c r="I26" s="184" t="str">
        <f t="shared" si="0"/>
        <v>42269423g</v>
      </c>
      <c r="J26" s="159" t="str">
        <f t="shared" si="1"/>
        <v>42269423026 03</v>
      </c>
      <c r="K26" s="5"/>
      <c r="L26" s="159" t="str">
        <f t="shared" si="2"/>
        <v>42269423026 03B</v>
      </c>
      <c r="M26" s="5" t="str">
        <f t="shared" si="3"/>
        <v>MAMMAL - Slovenský zväz MMAgBrozvoj športov, ktoré nie sú uznanými podľa zákona č. 440/2015 Z. z.</v>
      </c>
      <c r="N26" s="3" t="str">
        <f t="shared" si="4"/>
        <v>42269423gB</v>
      </c>
    </row>
    <row r="27" spans="1:14" x14ac:dyDescent="0.2">
      <c r="A27" s="194">
        <v>50607332</v>
      </c>
      <c r="B27" s="196" t="str">
        <f>VLOOKUP(A27,Adr!A:B,2,FALSE)</f>
        <v>OCRA Slovakia</v>
      </c>
      <c r="C27" s="177" t="s">
        <v>253</v>
      </c>
      <c r="D27" s="279">
        <v>19800</v>
      </c>
      <c r="E27" s="165">
        <v>0</v>
      </c>
      <c r="F27" s="158" t="s">
        <v>252</v>
      </c>
      <c r="G27" s="161" t="s">
        <v>223</v>
      </c>
      <c r="H27" s="161" t="s">
        <v>917</v>
      </c>
      <c r="I27" s="184" t="str">
        <f t="shared" si="0"/>
        <v>50607332g</v>
      </c>
      <c r="J27" s="159" t="str">
        <f t="shared" si="1"/>
        <v>50607332026 03</v>
      </c>
      <c r="K27" s="5"/>
      <c r="L27" s="159" t="str">
        <f t="shared" si="2"/>
        <v>50607332026 03B</v>
      </c>
      <c r="M27" s="5" t="str">
        <f t="shared" si="3"/>
        <v>OCRA SlovakiagBrozvoj športov, ktoré nie sú uznanými podľa zákona č. 440/2015 Z. z.</v>
      </c>
      <c r="N27" s="3" t="str">
        <f t="shared" si="4"/>
        <v>50607332gB</v>
      </c>
    </row>
    <row r="28" spans="1:14" x14ac:dyDescent="0.2">
      <c r="A28" s="174" t="s">
        <v>339</v>
      </c>
      <c r="B28" s="196" t="str">
        <f>VLOOKUP(A28,Adr!A:B,2,FALSE)</f>
        <v>Slovenská asociácia amerického futbalu, o.z.</v>
      </c>
      <c r="C28" s="188" t="s">
        <v>918</v>
      </c>
      <c r="D28" s="279">
        <v>32930</v>
      </c>
      <c r="E28" s="165">
        <v>0</v>
      </c>
      <c r="F28" s="158" t="s">
        <v>240</v>
      </c>
      <c r="G28" s="161" t="s">
        <v>221</v>
      </c>
      <c r="H28" s="161" t="s">
        <v>917</v>
      </c>
      <c r="I28" s="184" t="str">
        <f t="shared" si="0"/>
        <v>30787009a</v>
      </c>
      <c r="J28" s="159" t="str">
        <f t="shared" si="1"/>
        <v>30787009026 02</v>
      </c>
      <c r="K28" s="5" t="s">
        <v>919</v>
      </c>
      <c r="L28" s="159" t="str">
        <f t="shared" si="2"/>
        <v>30787009026 02B</v>
      </c>
      <c r="M28" s="5" t="str">
        <f t="shared" si="3"/>
        <v>Slovenská asociácia amerického futbalu, o.z.aBamerický futbal - bežné transfery</v>
      </c>
      <c r="N28" s="3" t="str">
        <f t="shared" si="4"/>
        <v>30787009aB</v>
      </c>
    </row>
    <row r="29" spans="1:14" x14ac:dyDescent="0.2">
      <c r="A29" s="194" t="s">
        <v>346</v>
      </c>
      <c r="B29" s="196" t="str">
        <f>VLOOKUP(A29,Adr!A:B,2,FALSE)</f>
        <v>Slovenská asociácia boccie</v>
      </c>
      <c r="C29" s="161" t="s">
        <v>920</v>
      </c>
      <c r="D29" s="280">
        <v>28930</v>
      </c>
      <c r="E29" s="222">
        <v>0</v>
      </c>
      <c r="F29" s="158" t="s">
        <v>240</v>
      </c>
      <c r="G29" s="161" t="s">
        <v>221</v>
      </c>
      <c r="H29" s="161" t="s">
        <v>917</v>
      </c>
      <c r="I29" s="184" t="str">
        <f t="shared" si="0"/>
        <v>00631655a</v>
      </c>
      <c r="J29" s="159" t="str">
        <f t="shared" si="1"/>
        <v>00631655026 02</v>
      </c>
      <c r="K29" s="5" t="s">
        <v>921</v>
      </c>
      <c r="L29" s="159" t="str">
        <f t="shared" si="2"/>
        <v>00631655026 02B</v>
      </c>
      <c r="M29" s="5" t="str">
        <f t="shared" si="3"/>
        <v>Slovenská asociácia boccieaBboccia - bežné transfery</v>
      </c>
      <c r="N29" s="3" t="str">
        <f t="shared" si="4"/>
        <v>00631655aB</v>
      </c>
    </row>
    <row r="30" spans="1:14" x14ac:dyDescent="0.2">
      <c r="A30" s="158" t="s">
        <v>346</v>
      </c>
      <c r="B30" s="196" t="str">
        <f>VLOOKUP(A30,Adr!A:B,2,FALSE)</f>
        <v>Slovenská asociácia boccie</v>
      </c>
      <c r="C30" s="161" t="s">
        <v>1610</v>
      </c>
      <c r="D30" s="281">
        <v>4000</v>
      </c>
      <c r="E30" s="165">
        <v>0</v>
      </c>
      <c r="F30" s="158" t="s">
        <v>240</v>
      </c>
      <c r="G30" s="161" t="s">
        <v>221</v>
      </c>
      <c r="H30" s="161" t="s">
        <v>940</v>
      </c>
      <c r="I30" s="184" t="str">
        <f t="shared" si="0"/>
        <v>00631655a</v>
      </c>
      <c r="J30" s="159" t="str">
        <f t="shared" si="1"/>
        <v>00631655026 02</v>
      </c>
      <c r="K30" s="5" t="s">
        <v>921</v>
      </c>
      <c r="L30" s="159" t="str">
        <f t="shared" si="2"/>
        <v>00631655026 02K</v>
      </c>
      <c r="M30" s="5" t="str">
        <f t="shared" si="3"/>
        <v>Slovenská asociácia boccieaKboccia - kapitálové transfery</v>
      </c>
      <c r="N30" s="3" t="str">
        <f t="shared" si="4"/>
        <v>00631655aK</v>
      </c>
    </row>
    <row r="31" spans="1:14" x14ac:dyDescent="0.2">
      <c r="A31" s="158" t="s">
        <v>346</v>
      </c>
      <c r="B31" s="196" t="str">
        <f>VLOOKUP(A31,Adr!A:B,2,FALSE)</f>
        <v>Slovenská asociácia boccie</v>
      </c>
      <c r="C31" s="177" t="s">
        <v>922</v>
      </c>
      <c r="D31" s="279">
        <v>28930</v>
      </c>
      <c r="E31" s="222">
        <v>0</v>
      </c>
      <c r="F31" s="158" t="s">
        <v>240</v>
      </c>
      <c r="G31" s="161" t="s">
        <v>221</v>
      </c>
      <c r="H31" s="161" t="s">
        <v>917</v>
      </c>
      <c r="I31" s="184" t="str">
        <f t="shared" si="0"/>
        <v>00631655a</v>
      </c>
      <c r="J31" s="159" t="str">
        <f t="shared" si="1"/>
        <v>00631655026 02</v>
      </c>
      <c r="K31" s="5" t="s">
        <v>923</v>
      </c>
      <c r="L31" s="159" t="str">
        <f t="shared" si="2"/>
        <v>00631655026 02B</v>
      </c>
      <c r="M31" s="5" t="str">
        <f t="shared" si="3"/>
        <v>Slovenská asociácia boccieaBboule lyonnaise - bežné transfery</v>
      </c>
      <c r="N31" s="3" t="str">
        <f t="shared" si="4"/>
        <v>00631655aB</v>
      </c>
    </row>
    <row r="32" spans="1:14" x14ac:dyDescent="0.2">
      <c r="A32" s="170" t="s">
        <v>346</v>
      </c>
      <c r="B32" s="196" t="str">
        <f>VLOOKUP(A32,Adr!A:B,2,FALSE)</f>
        <v>Slovenská asociácia boccie</v>
      </c>
      <c r="C32" s="188" t="s">
        <v>1611</v>
      </c>
      <c r="D32" s="281">
        <v>4000</v>
      </c>
      <c r="E32" s="165">
        <v>0</v>
      </c>
      <c r="F32" s="158" t="s">
        <v>240</v>
      </c>
      <c r="G32" s="161" t="s">
        <v>221</v>
      </c>
      <c r="H32" s="161" t="s">
        <v>940</v>
      </c>
      <c r="I32" s="184" t="str">
        <f t="shared" si="0"/>
        <v>00631655a</v>
      </c>
      <c r="J32" s="159" t="str">
        <f t="shared" si="1"/>
        <v>00631655026 02</v>
      </c>
      <c r="K32" s="5" t="s">
        <v>923</v>
      </c>
      <c r="L32" s="159" t="str">
        <f t="shared" si="2"/>
        <v>00631655026 02K</v>
      </c>
      <c r="M32" s="5" t="str">
        <f t="shared" si="3"/>
        <v>Slovenská asociácia boccieaKboule lyonnaise - kapitálové transfery</v>
      </c>
      <c r="N32" s="3" t="str">
        <f t="shared" si="4"/>
        <v>00631655aK</v>
      </c>
    </row>
    <row r="33" spans="1:14" x14ac:dyDescent="0.2">
      <c r="A33" s="194" t="s">
        <v>357</v>
      </c>
      <c r="B33" s="196" t="str">
        <f>VLOOKUP(A33,Adr!A:B,2,FALSE)</f>
        <v>Slovenská asociácia čínskeho wushu</v>
      </c>
      <c r="C33" s="188" t="s">
        <v>924</v>
      </c>
      <c r="D33" s="281">
        <v>58880</v>
      </c>
      <c r="E33" s="222">
        <v>0</v>
      </c>
      <c r="F33" s="158" t="s">
        <v>240</v>
      </c>
      <c r="G33" s="161" t="s">
        <v>221</v>
      </c>
      <c r="H33" s="161" t="s">
        <v>917</v>
      </c>
      <c r="I33" s="184" t="str">
        <f t="shared" si="0"/>
        <v>42019541a</v>
      </c>
      <c r="J33" s="159" t="str">
        <f t="shared" si="1"/>
        <v>42019541026 02</v>
      </c>
      <c r="K33" s="5" t="s">
        <v>925</v>
      </c>
      <c r="L33" s="159" t="str">
        <f t="shared" si="2"/>
        <v>42019541026 02B</v>
      </c>
      <c r="M33" s="5" t="str">
        <f t="shared" si="3"/>
        <v>Slovenská asociácia čínskeho wushuaBwushu - bežné transfery</v>
      </c>
      <c r="N33" s="3" t="str">
        <f t="shared" si="4"/>
        <v>42019541aB</v>
      </c>
    </row>
    <row r="34" spans="1:14" x14ac:dyDescent="0.2">
      <c r="A34" s="190" t="s">
        <v>365</v>
      </c>
      <c r="B34" s="196" t="str">
        <f>VLOOKUP(A34,Adr!A:B,2,FALSE)</f>
        <v>Slovenská Asociácia Dynamickej Streľby</v>
      </c>
      <c r="C34" s="177" t="s">
        <v>926</v>
      </c>
      <c r="D34" s="279">
        <v>44472</v>
      </c>
      <c r="E34" s="165">
        <v>0</v>
      </c>
      <c r="F34" s="158" t="s">
        <v>240</v>
      </c>
      <c r="G34" s="161" t="s">
        <v>221</v>
      </c>
      <c r="H34" s="161" t="s">
        <v>917</v>
      </c>
      <c r="I34" s="184" t="str">
        <f t="shared" si="0"/>
        <v>30810108a</v>
      </c>
      <c r="J34" s="159" t="str">
        <f t="shared" si="1"/>
        <v>30810108026 02</v>
      </c>
      <c r="K34" s="5" t="s">
        <v>927</v>
      </c>
      <c r="L34" s="159" t="str">
        <f t="shared" si="2"/>
        <v>30810108026 02B</v>
      </c>
      <c r="M34" s="5" t="str">
        <f t="shared" si="3"/>
        <v>Slovenská Asociácia Dynamickej StreľbyaBdynamická streľba - bežné transfery</v>
      </c>
      <c r="N34" s="3" t="str">
        <f t="shared" si="4"/>
        <v>30810108aB</v>
      </c>
    </row>
    <row r="35" spans="1:14" x14ac:dyDescent="0.2">
      <c r="A35" s="190" t="s">
        <v>372</v>
      </c>
      <c r="B35" s="196" t="str">
        <f>VLOOKUP(A35,Adr!A:B,2,FALSE)</f>
        <v>Slovenská asociácia fitnes, kulturistiky a silového trojboja</v>
      </c>
      <c r="C35" s="177" t="s">
        <v>928</v>
      </c>
      <c r="D35" s="279">
        <v>772045</v>
      </c>
      <c r="E35" s="222">
        <v>0</v>
      </c>
      <c r="F35" s="158" t="s">
        <v>240</v>
      </c>
      <c r="G35" s="161" t="s">
        <v>221</v>
      </c>
      <c r="H35" s="161" t="s">
        <v>917</v>
      </c>
      <c r="I35" s="184" t="str">
        <f t="shared" si="0"/>
        <v>30842069a</v>
      </c>
      <c r="J35" s="159" t="str">
        <f t="shared" si="1"/>
        <v>30842069026 02</v>
      </c>
      <c r="K35" s="5" t="s">
        <v>929</v>
      </c>
      <c r="L35" s="159" t="str">
        <f t="shared" si="2"/>
        <v>30842069026 02B</v>
      </c>
      <c r="M35" s="5" t="str">
        <f t="shared" si="3"/>
        <v>Slovenská asociácia fitnes, kulturistiky a silového trojbojaaBfitnes a kulturistika - bežné transfery</v>
      </c>
      <c r="N35" s="3" t="str">
        <f t="shared" si="4"/>
        <v>30842069aB</v>
      </c>
    </row>
    <row r="36" spans="1:14" x14ac:dyDescent="0.2">
      <c r="A36" s="158" t="s">
        <v>372</v>
      </c>
      <c r="B36" s="196" t="str">
        <f>VLOOKUP(A36,Adr!A:B,2,FALSE)</f>
        <v>Slovenská asociácia fitnes, kulturistiky a silového trojboja</v>
      </c>
      <c r="C36" s="188" t="s">
        <v>930</v>
      </c>
      <c r="D36" s="281">
        <v>36994</v>
      </c>
      <c r="E36" s="165">
        <v>0</v>
      </c>
      <c r="F36" s="158" t="s">
        <v>240</v>
      </c>
      <c r="G36" s="161" t="s">
        <v>221</v>
      </c>
      <c r="H36" s="161" t="s">
        <v>917</v>
      </c>
      <c r="I36" s="184" t="str">
        <f t="shared" si="0"/>
        <v>30842069a</v>
      </c>
      <c r="J36" s="159" t="str">
        <f t="shared" si="1"/>
        <v>30842069026 02</v>
      </c>
      <c r="K36" s="5" t="s">
        <v>931</v>
      </c>
      <c r="L36" s="159" t="str">
        <f t="shared" si="2"/>
        <v>30842069026 02B</v>
      </c>
      <c r="M36" s="5" t="str">
        <f t="shared" si="3"/>
        <v>Slovenská asociácia fitnes, kulturistiky a silového trojbojaaBsilové športy - bežné transfery</v>
      </c>
      <c r="N36" s="3" t="str">
        <f t="shared" si="4"/>
        <v>30842069aB</v>
      </c>
    </row>
    <row r="37" spans="1:14" x14ac:dyDescent="0.2">
      <c r="A37" s="190" t="s">
        <v>380</v>
      </c>
      <c r="B37" s="196" t="str">
        <f>VLOOKUP(A37,Adr!A:B,2,FALSE)</f>
        <v>Slovenská asociácia Frisbee</v>
      </c>
      <c r="C37" s="161" t="s">
        <v>932</v>
      </c>
      <c r="D37" s="164">
        <v>130684</v>
      </c>
      <c r="E37" s="222">
        <v>0</v>
      </c>
      <c r="F37" s="158" t="s">
        <v>240</v>
      </c>
      <c r="G37" s="161" t="s">
        <v>221</v>
      </c>
      <c r="H37" s="161" t="s">
        <v>917</v>
      </c>
      <c r="I37" s="184" t="str">
        <f t="shared" si="0"/>
        <v>31749852a</v>
      </c>
      <c r="J37" s="159" t="str">
        <f t="shared" si="1"/>
        <v>31749852026 02</v>
      </c>
      <c r="K37" s="5" t="s">
        <v>933</v>
      </c>
      <c r="L37" s="159" t="str">
        <f t="shared" si="2"/>
        <v>31749852026 02B</v>
      </c>
      <c r="M37" s="5" t="str">
        <f t="shared" si="3"/>
        <v>Slovenská asociácia FrisbeeaBšporty s lietajúcim diskom - bežné transfery</v>
      </c>
      <c r="N37" s="3" t="str">
        <f t="shared" si="4"/>
        <v>31749852aB</v>
      </c>
    </row>
    <row r="38" spans="1:14" x14ac:dyDescent="0.2">
      <c r="A38" s="158" t="s">
        <v>386</v>
      </c>
      <c r="B38" s="196" t="str">
        <f>VLOOKUP(A38,Adr!A:B,2,FALSE)</f>
        <v>Slovenská asociácia go</v>
      </c>
      <c r="C38" s="188" t="s">
        <v>934</v>
      </c>
      <c r="D38" s="281">
        <v>32930</v>
      </c>
      <c r="E38" s="165">
        <v>0</v>
      </c>
      <c r="F38" s="158" t="s">
        <v>240</v>
      </c>
      <c r="G38" s="161" t="s">
        <v>221</v>
      </c>
      <c r="H38" s="161" t="s">
        <v>917</v>
      </c>
      <c r="I38" s="184" t="str">
        <f t="shared" si="0"/>
        <v>30844711a</v>
      </c>
      <c r="J38" s="159" t="str">
        <f t="shared" si="1"/>
        <v>30844711026 02</v>
      </c>
      <c r="K38" s="5" t="s">
        <v>935</v>
      </c>
      <c r="L38" s="159" t="str">
        <f t="shared" si="2"/>
        <v>30844711026 02B</v>
      </c>
      <c r="M38" s="5" t="str">
        <f t="shared" si="3"/>
        <v>Slovenská asociácia goaBgo - bežné transfery</v>
      </c>
      <c r="N38" s="3" t="str">
        <f t="shared" si="4"/>
        <v>30844711aB</v>
      </c>
    </row>
    <row r="39" spans="1:14" x14ac:dyDescent="0.2">
      <c r="A39" s="194" t="s">
        <v>392</v>
      </c>
      <c r="B39" s="196" t="str">
        <f>VLOOKUP(A39,Adr!A:B,2,FALSE)</f>
        <v>Slovenská asociácia korfbalu</v>
      </c>
      <c r="C39" s="177" t="s">
        <v>936</v>
      </c>
      <c r="D39" s="279">
        <v>60265</v>
      </c>
      <c r="E39" s="222">
        <v>0</v>
      </c>
      <c r="F39" s="158" t="s">
        <v>240</v>
      </c>
      <c r="G39" s="161" t="s">
        <v>221</v>
      </c>
      <c r="H39" s="161" t="s">
        <v>917</v>
      </c>
      <c r="I39" s="184" t="str">
        <f t="shared" si="0"/>
        <v>31940668a</v>
      </c>
      <c r="J39" s="159" t="str">
        <f t="shared" si="1"/>
        <v>31940668026 02</v>
      </c>
      <c r="K39" s="5" t="s">
        <v>937</v>
      </c>
      <c r="L39" s="159" t="str">
        <f t="shared" si="2"/>
        <v>31940668026 02B</v>
      </c>
      <c r="M39" s="5" t="str">
        <f t="shared" si="3"/>
        <v>Slovenská asociácia korfbaluaBkorfbal - bežné transfery</v>
      </c>
      <c r="N39" s="3" t="str">
        <f t="shared" si="4"/>
        <v>31940668aB</v>
      </c>
    </row>
    <row r="40" spans="1:14" x14ac:dyDescent="0.2">
      <c r="A40" s="190" t="s">
        <v>399</v>
      </c>
      <c r="B40" s="196" t="str">
        <f>VLOOKUP(A40,Adr!A:B,2,FALSE)</f>
        <v>Slovenská asociácia motoristického športu</v>
      </c>
      <c r="C40" s="177" t="s">
        <v>938</v>
      </c>
      <c r="D40" s="279">
        <v>599482</v>
      </c>
      <c r="E40" s="165">
        <v>0</v>
      </c>
      <c r="F40" s="158" t="s">
        <v>240</v>
      </c>
      <c r="G40" s="161" t="s">
        <v>221</v>
      </c>
      <c r="H40" s="161" t="s">
        <v>917</v>
      </c>
      <c r="I40" s="184" t="str">
        <f t="shared" si="0"/>
        <v>31824021a</v>
      </c>
      <c r="J40" s="159" t="str">
        <f t="shared" si="1"/>
        <v>31824021026 02</v>
      </c>
      <c r="K40" s="5" t="s">
        <v>939</v>
      </c>
      <c r="L40" s="159" t="str">
        <f t="shared" si="2"/>
        <v>31824021026 02B</v>
      </c>
      <c r="M40" s="5" t="str">
        <f t="shared" si="3"/>
        <v>Slovenská asociácia motoristického športuaBautomobilový šport - bežné transfery</v>
      </c>
      <c r="N40" s="3" t="str">
        <f t="shared" si="4"/>
        <v>31824021aB</v>
      </c>
    </row>
    <row r="41" spans="1:14" x14ac:dyDescent="0.2">
      <c r="A41" s="194" t="s">
        <v>1736</v>
      </c>
      <c r="B41" s="196" t="str">
        <f>VLOOKUP(A41,Adr!A:B,2,FALSE)</f>
        <v>Slovenská asociácia naturálnej kulturistiky</v>
      </c>
      <c r="C41" s="177" t="s">
        <v>253</v>
      </c>
      <c r="D41" s="279">
        <v>32100</v>
      </c>
      <c r="E41" s="222">
        <v>0</v>
      </c>
      <c r="F41" s="158" t="s">
        <v>252</v>
      </c>
      <c r="G41" s="161" t="s">
        <v>223</v>
      </c>
      <c r="H41" s="161" t="s">
        <v>917</v>
      </c>
      <c r="I41" s="184" t="str">
        <f t="shared" si="0"/>
        <v>45009660g</v>
      </c>
      <c r="J41" s="159" t="str">
        <f t="shared" si="1"/>
        <v>45009660026 03</v>
      </c>
      <c r="K41" s="5"/>
      <c r="L41" s="159" t="str">
        <f t="shared" si="2"/>
        <v>45009660026 03B</v>
      </c>
      <c r="M41" s="5" t="str">
        <f t="shared" si="3"/>
        <v>Slovenská asociácia naturálnej kulturistikygBrozvoj športov, ktoré nie sú uznanými podľa zákona č. 440/2015 Z. z.</v>
      </c>
      <c r="N41" s="3" t="str">
        <f t="shared" si="4"/>
        <v>45009660gB</v>
      </c>
    </row>
    <row r="42" spans="1:14" x14ac:dyDescent="0.2">
      <c r="A42" s="158" t="s">
        <v>410</v>
      </c>
      <c r="B42" s="196" t="str">
        <f>VLOOKUP(A42,Adr!A:B,2,FALSE)</f>
        <v>Slovenská asociácia pretláčania rukou</v>
      </c>
      <c r="C42" s="188" t="s">
        <v>941</v>
      </c>
      <c r="D42" s="281">
        <v>63048</v>
      </c>
      <c r="E42" s="222">
        <v>0</v>
      </c>
      <c r="F42" s="158" t="s">
        <v>240</v>
      </c>
      <c r="G42" s="161" t="s">
        <v>221</v>
      </c>
      <c r="H42" s="161" t="s">
        <v>917</v>
      </c>
      <c r="I42" s="184" t="str">
        <f t="shared" si="0"/>
        <v>30811686a</v>
      </c>
      <c r="J42" s="159" t="str">
        <f t="shared" si="1"/>
        <v>30811686026 02</v>
      </c>
      <c r="K42" s="5" t="s">
        <v>942</v>
      </c>
      <c r="L42" s="159" t="str">
        <f t="shared" si="2"/>
        <v>30811686026 02B</v>
      </c>
      <c r="M42" s="5" t="str">
        <f t="shared" si="3"/>
        <v>Slovenská asociácia pretláčania rukouaBpretláčanie rukou - bežné transfery</v>
      </c>
      <c r="N42" s="3" t="str">
        <f t="shared" si="4"/>
        <v>30811686aB</v>
      </c>
    </row>
    <row r="43" spans="1:14" x14ac:dyDescent="0.2">
      <c r="A43" s="194" t="s">
        <v>419</v>
      </c>
      <c r="B43" s="196" t="str">
        <f>VLOOKUP(A43,Adr!A:B,2,FALSE)</f>
        <v>Slovenská asociácia taekwondo WT</v>
      </c>
      <c r="C43" s="177" t="s">
        <v>943</v>
      </c>
      <c r="D43" s="279">
        <v>71027</v>
      </c>
      <c r="E43" s="165">
        <v>0</v>
      </c>
      <c r="F43" s="158" t="s">
        <v>240</v>
      </c>
      <c r="G43" s="161" t="s">
        <v>221</v>
      </c>
      <c r="H43" s="161" t="s">
        <v>917</v>
      </c>
      <c r="I43" s="184" t="str">
        <f t="shared" si="0"/>
        <v>30814910a</v>
      </c>
      <c r="J43" s="159" t="str">
        <f t="shared" si="1"/>
        <v>30814910026 02</v>
      </c>
      <c r="K43" s="5" t="s">
        <v>944</v>
      </c>
      <c r="L43" s="159" t="str">
        <f t="shared" si="2"/>
        <v>30814910026 02B</v>
      </c>
      <c r="M43" s="5" t="str">
        <f t="shared" si="3"/>
        <v>Slovenská asociácia taekwondo WTaBtaekwondo - bežné transfery</v>
      </c>
      <c r="N43" s="3" t="str">
        <f t="shared" si="4"/>
        <v>30814910aB</v>
      </c>
    </row>
    <row r="44" spans="1:14" ht="22.5" x14ac:dyDescent="0.2">
      <c r="A44" s="158" t="s">
        <v>419</v>
      </c>
      <c r="B44" s="196" t="str">
        <f>VLOOKUP(A44,Adr!A:B,2,FALSE)</f>
        <v>Slovenská asociácia taekwondo WT</v>
      </c>
      <c r="C44" s="188" t="s">
        <v>1308</v>
      </c>
      <c r="D44" s="281">
        <v>9744</v>
      </c>
      <c r="E44" s="165">
        <v>0</v>
      </c>
      <c r="F44" s="158" t="s">
        <v>244</v>
      </c>
      <c r="G44" s="161" t="s">
        <v>223</v>
      </c>
      <c r="H44" s="161" t="s">
        <v>917</v>
      </c>
      <c r="I44" s="184" t="str">
        <f t="shared" si="0"/>
        <v>30814910c</v>
      </c>
      <c r="J44" s="159" t="str">
        <f t="shared" si="1"/>
        <v>30814910026 03</v>
      </c>
      <c r="K44" s="5"/>
      <c r="L44" s="159" t="str">
        <f t="shared" si="2"/>
        <v>30814910026 03B</v>
      </c>
      <c r="M44" s="5" t="str">
        <f t="shared" si="3"/>
        <v>Slovenská asociácia taekwondo WTcBzabezpečenie a rozvoj športu taekwondo zdravotne postihnutých športovcov</v>
      </c>
      <c r="N44" s="3" t="str">
        <f t="shared" si="4"/>
        <v>30814910cB</v>
      </c>
    </row>
    <row r="45" spans="1:14" x14ac:dyDescent="0.2">
      <c r="A45" s="194" t="s">
        <v>419</v>
      </c>
      <c r="B45" s="196" t="str">
        <f>VLOOKUP(A45,Adr!A:B,2,FALSE)</f>
        <v>Slovenská asociácia taekwondo WT</v>
      </c>
      <c r="C45" s="177" t="s">
        <v>1330</v>
      </c>
      <c r="D45" s="279">
        <v>35000</v>
      </c>
      <c r="E45" s="222">
        <v>0</v>
      </c>
      <c r="F45" s="158" t="s">
        <v>246</v>
      </c>
      <c r="G45" s="161" t="s">
        <v>223</v>
      </c>
      <c r="H45" s="161" t="s">
        <v>917</v>
      </c>
      <c r="I45" s="184" t="str">
        <f t="shared" si="0"/>
        <v>30814910d</v>
      </c>
      <c r="J45" s="159" t="str">
        <f t="shared" si="1"/>
        <v>30814910026 03</v>
      </c>
      <c r="K45" s="5"/>
      <c r="L45" s="159" t="str">
        <f t="shared" si="2"/>
        <v>30814910026 03B</v>
      </c>
      <c r="M45" s="5" t="str">
        <f t="shared" si="3"/>
        <v>Slovenská asociácia taekwondo WTdBBérešová Adriana</v>
      </c>
      <c r="N45" s="3" t="str">
        <f t="shared" si="4"/>
        <v>30814910dB</v>
      </c>
    </row>
    <row r="46" spans="1:14" x14ac:dyDescent="0.2">
      <c r="A46" s="194">
        <v>17316731</v>
      </c>
      <c r="B46" s="196" t="str">
        <f>VLOOKUP(A46,Adr!A:B,2,FALSE)</f>
        <v>Slovenská asociácia univerzitného športu</v>
      </c>
      <c r="C46" s="188" t="s">
        <v>1624</v>
      </c>
      <c r="D46" s="279">
        <v>583200</v>
      </c>
      <c r="E46" s="222">
        <v>0</v>
      </c>
      <c r="F46" s="158" t="s">
        <v>250</v>
      </c>
      <c r="G46" s="161" t="s">
        <v>223</v>
      </c>
      <c r="H46" s="161" t="s">
        <v>917</v>
      </c>
      <c r="I46" s="184" t="str">
        <f t="shared" si="0"/>
        <v>17316731f</v>
      </c>
      <c r="J46" s="159" t="str">
        <f t="shared" si="1"/>
        <v>17316731026 03</v>
      </c>
      <c r="K46" s="5"/>
      <c r="L46" s="159" t="str">
        <f t="shared" si="2"/>
        <v>17316731026 03B</v>
      </c>
      <c r="M46" s="5" t="str">
        <f t="shared" si="3"/>
        <v>Slovenská asociácia univerzitného športufBAktivity a úlohy v oblasti univerzitného športu v roku 2026</v>
      </c>
      <c r="N46" s="3" t="str">
        <f t="shared" si="4"/>
        <v>17316731fB</v>
      </c>
    </row>
    <row r="47" spans="1:14" x14ac:dyDescent="0.2">
      <c r="A47" s="194" t="s">
        <v>1272</v>
      </c>
      <c r="B47" s="196" t="str">
        <f>VLOOKUP(A47,Adr!A:B,2,FALSE)</f>
        <v>Slovenská asociácia zrakovo postihnutých športovcov</v>
      </c>
      <c r="C47" s="177" t="s">
        <v>1306</v>
      </c>
      <c r="D47" s="279">
        <v>162414</v>
      </c>
      <c r="E47" s="222">
        <v>0</v>
      </c>
      <c r="F47" s="158" t="s">
        <v>244</v>
      </c>
      <c r="G47" s="161" t="s">
        <v>223</v>
      </c>
      <c r="H47" s="161" t="s">
        <v>917</v>
      </c>
      <c r="I47" s="184" t="str">
        <f t="shared" si="0"/>
        <v>30841798c</v>
      </c>
      <c r="J47" s="159" t="str">
        <f t="shared" si="1"/>
        <v>30841798026 03</v>
      </c>
      <c r="K47" s="5"/>
      <c r="L47" s="159" t="str">
        <f t="shared" si="2"/>
        <v>30841798026 03B</v>
      </c>
      <c r="M47" s="5" t="str">
        <f t="shared" si="3"/>
        <v>Slovenská asociácia zrakovo postihnutých športovcovcBzabezpečenie činnosti a úloh v roku 2025</v>
      </c>
      <c r="N47" s="3" t="str">
        <f t="shared" si="4"/>
        <v>30841798cB</v>
      </c>
    </row>
    <row r="48" spans="1:14" x14ac:dyDescent="0.2">
      <c r="A48" s="194" t="s">
        <v>426</v>
      </c>
      <c r="B48" s="196" t="str">
        <f>VLOOKUP(A48,Adr!A:B,2,FALSE)</f>
        <v>Slovenská baseballová federácia</v>
      </c>
      <c r="C48" s="177" t="s">
        <v>945</v>
      </c>
      <c r="D48" s="279">
        <v>199884</v>
      </c>
      <c r="E48" s="222">
        <v>0</v>
      </c>
      <c r="F48" s="158" t="s">
        <v>240</v>
      </c>
      <c r="G48" s="161" t="s">
        <v>221</v>
      </c>
      <c r="H48" s="161" t="s">
        <v>917</v>
      </c>
      <c r="I48" s="184" t="str">
        <f t="shared" si="0"/>
        <v>30844568a</v>
      </c>
      <c r="J48" s="159" t="str">
        <f t="shared" si="1"/>
        <v>30844568026 02</v>
      </c>
      <c r="K48" s="5" t="s">
        <v>946</v>
      </c>
      <c r="L48" s="159" t="str">
        <f t="shared" si="2"/>
        <v>30844568026 02B</v>
      </c>
      <c r="M48" s="5" t="str">
        <f t="shared" si="3"/>
        <v>Slovenská baseballová federáciaaBbaseball - bežné transfery</v>
      </c>
      <c r="N48" s="3" t="str">
        <f t="shared" si="4"/>
        <v>30844568aB</v>
      </c>
    </row>
    <row r="49" spans="1:14" x14ac:dyDescent="0.2">
      <c r="A49" s="158" t="s">
        <v>426</v>
      </c>
      <c r="B49" s="196" t="str">
        <f>VLOOKUP(A49,Adr!A:B,2,FALSE)</f>
        <v>Slovenská baseballová federácia</v>
      </c>
      <c r="C49" s="188" t="s">
        <v>1612</v>
      </c>
      <c r="D49" s="281">
        <v>7000</v>
      </c>
      <c r="E49" s="165">
        <v>0</v>
      </c>
      <c r="F49" s="158" t="s">
        <v>240</v>
      </c>
      <c r="G49" s="161" t="s">
        <v>221</v>
      </c>
      <c r="H49" s="161" t="s">
        <v>940</v>
      </c>
      <c r="I49" s="184" t="str">
        <f t="shared" si="0"/>
        <v>30844568a</v>
      </c>
      <c r="J49" s="159" t="str">
        <f t="shared" si="1"/>
        <v>30844568026 02</v>
      </c>
      <c r="K49" s="5" t="s">
        <v>946</v>
      </c>
      <c r="L49" s="159" t="str">
        <f t="shared" si="2"/>
        <v>30844568026 02K</v>
      </c>
      <c r="M49" s="5" t="str">
        <f t="shared" si="3"/>
        <v>Slovenská baseballová federáciaaKbaseball - kapitálové transfery</v>
      </c>
      <c r="N49" s="3" t="str">
        <f t="shared" si="4"/>
        <v>30844568aK</v>
      </c>
    </row>
    <row r="50" spans="1:14" x14ac:dyDescent="0.2">
      <c r="A50" s="190" t="s">
        <v>432</v>
      </c>
      <c r="B50" s="196" t="str">
        <f>VLOOKUP(A50,Adr!A:B,2,FALSE)</f>
        <v>Slovenská basketbalová asociácia</v>
      </c>
      <c r="C50" s="161" t="s">
        <v>947</v>
      </c>
      <c r="D50" s="280">
        <v>1627860</v>
      </c>
      <c r="E50" s="222">
        <v>0</v>
      </c>
      <c r="F50" s="158" t="s">
        <v>240</v>
      </c>
      <c r="G50" s="161" t="s">
        <v>221</v>
      </c>
      <c r="H50" s="161" t="s">
        <v>917</v>
      </c>
      <c r="I50" s="184" t="str">
        <f t="shared" si="0"/>
        <v>17315166a</v>
      </c>
      <c r="J50" s="159" t="str">
        <f t="shared" si="1"/>
        <v>17315166026 02</v>
      </c>
      <c r="K50" s="5" t="s">
        <v>948</v>
      </c>
      <c r="L50" s="159" t="str">
        <f t="shared" si="2"/>
        <v>17315166026 02B</v>
      </c>
      <c r="M50" s="5" t="str">
        <f t="shared" si="3"/>
        <v>Slovenská basketbalová asociáciaaBbasketbal - bežné transfery</v>
      </c>
      <c r="N50" s="3" t="str">
        <f t="shared" si="4"/>
        <v>17315166aB</v>
      </c>
    </row>
    <row r="51" spans="1:14" x14ac:dyDescent="0.2">
      <c r="A51" s="174" t="s">
        <v>439</v>
      </c>
      <c r="B51" s="196" t="str">
        <f>VLOOKUP(A51,Adr!A:B,2,FALSE)</f>
        <v>Slovenská boxerská federácia</v>
      </c>
      <c r="C51" s="177" t="s">
        <v>949</v>
      </c>
      <c r="D51" s="281">
        <v>506958</v>
      </c>
      <c r="E51" s="165">
        <v>0</v>
      </c>
      <c r="F51" s="158" t="s">
        <v>240</v>
      </c>
      <c r="G51" s="161" t="s">
        <v>221</v>
      </c>
      <c r="H51" s="161" t="s">
        <v>917</v>
      </c>
      <c r="I51" s="184" t="str">
        <f t="shared" si="0"/>
        <v>31744621a</v>
      </c>
      <c r="J51" s="159" t="str">
        <f t="shared" si="1"/>
        <v>31744621026 02</v>
      </c>
      <c r="K51" s="5" t="s">
        <v>950</v>
      </c>
      <c r="L51" s="159" t="str">
        <f t="shared" si="2"/>
        <v>31744621026 02B</v>
      </c>
      <c r="M51" s="5" t="str">
        <f t="shared" si="3"/>
        <v>Slovenská boxerská federáciaaBbox - bežné transfery</v>
      </c>
      <c r="N51" s="3" t="str">
        <f t="shared" si="4"/>
        <v>31744621aB</v>
      </c>
    </row>
    <row r="52" spans="1:14" x14ac:dyDescent="0.2">
      <c r="A52" s="158" t="s">
        <v>439</v>
      </c>
      <c r="B52" s="196" t="str">
        <f>VLOOKUP(A52,Adr!A:B,2,FALSE)</f>
        <v>Slovenská boxerská federácia</v>
      </c>
      <c r="C52" s="161" t="s">
        <v>1638</v>
      </c>
      <c r="D52" s="280">
        <v>13000</v>
      </c>
      <c r="E52" s="165">
        <v>0</v>
      </c>
      <c r="F52" s="158" t="s">
        <v>246</v>
      </c>
      <c r="G52" s="161" t="s">
        <v>223</v>
      </c>
      <c r="H52" s="161" t="s">
        <v>917</v>
      </c>
      <c r="I52" s="184" t="str">
        <f t="shared" si="0"/>
        <v>31744621d</v>
      </c>
      <c r="J52" s="159" t="str">
        <f t="shared" si="1"/>
        <v>31744621026 03</v>
      </c>
      <c r="K52" s="5"/>
      <c r="L52" s="159" t="str">
        <f t="shared" si="2"/>
        <v>31744621026 03B</v>
      </c>
      <c r="M52" s="5" t="str">
        <f t="shared" si="3"/>
        <v>Slovenská boxerská federáciadBBóna Juraj</v>
      </c>
      <c r="N52" s="3" t="str">
        <f t="shared" si="4"/>
        <v>31744621dB</v>
      </c>
    </row>
    <row r="53" spans="1:14" x14ac:dyDescent="0.2">
      <c r="A53" s="158" t="s">
        <v>439</v>
      </c>
      <c r="B53" s="196" t="str">
        <f>VLOOKUP(A53,Adr!A:B,2,FALSE)</f>
        <v>Slovenská boxerská federácia</v>
      </c>
      <c r="C53" s="188" t="s">
        <v>1456</v>
      </c>
      <c r="D53" s="281">
        <v>16000</v>
      </c>
      <c r="E53" s="222">
        <v>0</v>
      </c>
      <c r="F53" s="158" t="s">
        <v>246</v>
      </c>
      <c r="G53" s="161" t="s">
        <v>223</v>
      </c>
      <c r="H53" s="161" t="s">
        <v>917</v>
      </c>
      <c r="I53" s="184" t="str">
        <f t="shared" si="0"/>
        <v>31744621d</v>
      </c>
      <c r="J53" s="159" t="str">
        <f t="shared" si="1"/>
        <v>31744621026 03</v>
      </c>
      <c r="K53" s="5"/>
      <c r="L53" s="159" t="str">
        <f t="shared" si="2"/>
        <v>31744621026 03B</v>
      </c>
      <c r="M53" s="5" t="str">
        <f t="shared" si="3"/>
        <v>Slovenská boxerská federáciadBHerceg Miroslav</v>
      </c>
      <c r="N53" s="3" t="str">
        <f t="shared" si="4"/>
        <v>31744621dB</v>
      </c>
    </row>
    <row r="54" spans="1:14" x14ac:dyDescent="0.2">
      <c r="A54" s="174" t="s">
        <v>439</v>
      </c>
      <c r="B54" s="196" t="str">
        <f>VLOOKUP(A54,Adr!A:B,2,FALSE)</f>
        <v>Slovenská boxerská federácia</v>
      </c>
      <c r="C54" s="177" t="s">
        <v>1457</v>
      </c>
      <c r="D54" s="279">
        <v>62000</v>
      </c>
      <c r="E54" s="165">
        <v>0</v>
      </c>
      <c r="F54" s="158" t="s">
        <v>246</v>
      </c>
      <c r="G54" s="161" t="s">
        <v>223</v>
      </c>
      <c r="H54" s="161" t="s">
        <v>917</v>
      </c>
      <c r="I54" s="184" t="str">
        <f t="shared" si="0"/>
        <v>31744621d</v>
      </c>
      <c r="J54" s="159" t="str">
        <f t="shared" si="1"/>
        <v>31744621026 03</v>
      </c>
      <c r="K54" s="5"/>
      <c r="L54" s="159" t="str">
        <f t="shared" si="2"/>
        <v>31744621026 03B</v>
      </c>
      <c r="M54" s="5" t="str">
        <f t="shared" si="3"/>
        <v>Slovenská boxerská federáciadBJedináková Miroslava</v>
      </c>
      <c r="N54" s="3" t="str">
        <f t="shared" si="4"/>
        <v>31744621dB</v>
      </c>
    </row>
    <row r="55" spans="1:14" x14ac:dyDescent="0.2">
      <c r="A55" s="158" t="s">
        <v>439</v>
      </c>
      <c r="B55" s="196" t="str">
        <f>VLOOKUP(A55,Adr!A:B,2,FALSE)</f>
        <v>Slovenská boxerská federácia</v>
      </c>
      <c r="C55" s="189" t="s">
        <v>1458</v>
      </c>
      <c r="D55" s="282">
        <v>42000</v>
      </c>
      <c r="E55" s="222">
        <v>0</v>
      </c>
      <c r="F55" s="158" t="s">
        <v>246</v>
      </c>
      <c r="G55" s="161" t="s">
        <v>223</v>
      </c>
      <c r="H55" s="161" t="s">
        <v>917</v>
      </c>
      <c r="I55" s="184" t="str">
        <f t="shared" si="0"/>
        <v>31744621d</v>
      </c>
      <c r="J55" s="159" t="str">
        <f t="shared" si="1"/>
        <v>31744621026 03</v>
      </c>
      <c r="K55" s="5"/>
      <c r="L55" s="159" t="str">
        <f t="shared" si="2"/>
        <v>31744621026 03B</v>
      </c>
      <c r="M55" s="5" t="str">
        <f t="shared" si="3"/>
        <v>Slovenská boxerská federáciadBKubalová Tamara</v>
      </c>
      <c r="N55" s="3" t="str">
        <f t="shared" si="4"/>
        <v>31744621dB</v>
      </c>
    </row>
    <row r="56" spans="1:14" x14ac:dyDescent="0.2">
      <c r="A56" s="158" t="s">
        <v>439</v>
      </c>
      <c r="B56" s="196" t="str">
        <f>VLOOKUP(A56,Adr!A:B,2,FALSE)</f>
        <v>Slovenská boxerská federácia</v>
      </c>
      <c r="C56" s="189" t="s">
        <v>1459</v>
      </c>
      <c r="D56" s="282">
        <v>13000</v>
      </c>
      <c r="E56" s="165">
        <v>0</v>
      </c>
      <c r="F56" s="158" t="s">
        <v>246</v>
      </c>
      <c r="G56" s="161" t="s">
        <v>223</v>
      </c>
      <c r="H56" s="161" t="s">
        <v>917</v>
      </c>
      <c r="I56" s="184" t="str">
        <f t="shared" si="0"/>
        <v>31744621d</v>
      </c>
      <c r="J56" s="159" t="str">
        <f t="shared" si="1"/>
        <v>31744621026 03</v>
      </c>
      <c r="K56" s="5"/>
      <c r="L56" s="159" t="str">
        <f t="shared" si="2"/>
        <v>31744621026 03B</v>
      </c>
      <c r="M56" s="5" t="str">
        <f t="shared" si="3"/>
        <v>Slovenská boxerská federáciadBLovašová Bibiana</v>
      </c>
      <c r="N56" s="3" t="str">
        <f t="shared" si="4"/>
        <v>31744621dB</v>
      </c>
    </row>
    <row r="57" spans="1:14" x14ac:dyDescent="0.2">
      <c r="A57" s="158" t="s">
        <v>439</v>
      </c>
      <c r="B57" s="196" t="str">
        <f>VLOOKUP(A57,Adr!A:B,2,FALSE)</f>
        <v>Slovenská boxerská federácia</v>
      </c>
      <c r="C57" s="188" t="s">
        <v>1331</v>
      </c>
      <c r="D57" s="281">
        <v>37000</v>
      </c>
      <c r="E57" s="222">
        <v>0</v>
      </c>
      <c r="F57" s="158" t="s">
        <v>246</v>
      </c>
      <c r="G57" s="161" t="s">
        <v>223</v>
      </c>
      <c r="H57" s="161" t="s">
        <v>917</v>
      </c>
      <c r="I57" s="184" t="str">
        <f t="shared" si="0"/>
        <v>31744621d</v>
      </c>
      <c r="J57" s="159" t="str">
        <f t="shared" si="1"/>
        <v>31744621026 03</v>
      </c>
      <c r="K57" s="5"/>
      <c r="L57" s="159" t="str">
        <f t="shared" si="2"/>
        <v>31744621026 03B</v>
      </c>
      <c r="M57" s="5" t="str">
        <f t="shared" si="3"/>
        <v>Slovenská boxerská federáciadBTriebeľová Jessica</v>
      </c>
      <c r="N57" s="3" t="str">
        <f t="shared" si="4"/>
        <v>31744621dB</v>
      </c>
    </row>
    <row r="58" spans="1:14" x14ac:dyDescent="0.2">
      <c r="A58" s="158" t="s">
        <v>439</v>
      </c>
      <c r="B58" s="196" t="str">
        <f>VLOOKUP(A58,Adr!A:B,2,FALSE)</f>
        <v>Slovenská boxerská federácia</v>
      </c>
      <c r="C58" s="189" t="s">
        <v>1639</v>
      </c>
      <c r="D58" s="183">
        <v>13000</v>
      </c>
      <c r="E58" s="165">
        <v>0</v>
      </c>
      <c r="F58" s="158" t="s">
        <v>246</v>
      </c>
      <c r="G58" s="161" t="s">
        <v>223</v>
      </c>
      <c r="H58" s="161" t="s">
        <v>917</v>
      </c>
      <c r="I58" s="184" t="str">
        <f t="shared" si="0"/>
        <v>31744621d</v>
      </c>
      <c r="J58" s="159" t="str">
        <f t="shared" si="1"/>
        <v>31744621026 03</v>
      </c>
      <c r="K58" s="5"/>
      <c r="L58" s="159" t="str">
        <f t="shared" si="2"/>
        <v>31744621026 03B</v>
      </c>
      <c r="M58" s="5" t="str">
        <f t="shared" si="3"/>
        <v>Slovenská boxerská federáciadBZáhradníček Dávid</v>
      </c>
      <c r="N58" s="3" t="str">
        <f t="shared" si="4"/>
        <v>31744621dB</v>
      </c>
    </row>
    <row r="59" spans="1:14" x14ac:dyDescent="0.2">
      <c r="A59" s="194">
        <v>34056939</v>
      </c>
      <c r="B59" s="196" t="str">
        <f>VLOOKUP(A59,Adr!A:B,2,FALSE)</f>
        <v>SLOVENSKÁ CYKLOTRIALOVÁ ÚNIA</v>
      </c>
      <c r="C59" s="177" t="s">
        <v>253</v>
      </c>
      <c r="D59" s="279">
        <v>19400</v>
      </c>
      <c r="E59" s="165">
        <v>0</v>
      </c>
      <c r="F59" s="158" t="s">
        <v>252</v>
      </c>
      <c r="G59" s="161" t="s">
        <v>223</v>
      </c>
      <c r="H59" s="161" t="s">
        <v>917</v>
      </c>
      <c r="I59" s="184" t="str">
        <f t="shared" si="0"/>
        <v>34056939g</v>
      </c>
      <c r="J59" s="159" t="str">
        <f t="shared" si="1"/>
        <v>34056939026 03</v>
      </c>
      <c r="K59" s="5"/>
      <c r="L59" s="159" t="str">
        <f t="shared" si="2"/>
        <v>34056939026 03B</v>
      </c>
      <c r="M59" s="5" t="str">
        <f t="shared" si="3"/>
        <v>SLOVENSKÁ CYKLOTRIALOVÁ ÚNIAgBrozvoj športov, ktoré nie sú uznanými podľa zákona č. 440/2015 Z. z.</v>
      </c>
      <c r="N59" s="3" t="str">
        <f t="shared" si="4"/>
        <v>34056939gB</v>
      </c>
    </row>
    <row r="60" spans="1:14" x14ac:dyDescent="0.2">
      <c r="A60" s="194">
        <v>37824465</v>
      </c>
      <c r="B60" s="196" t="str">
        <f>VLOOKUP(A60,Adr!A:B,2,FALSE)</f>
        <v>Slovenská Escrima Wing Tsun Organizácia (SEWTO)</v>
      </c>
      <c r="C60" s="177" t="s">
        <v>253</v>
      </c>
      <c r="D60" s="279">
        <v>28100</v>
      </c>
      <c r="E60" s="222">
        <v>0</v>
      </c>
      <c r="F60" s="158" t="s">
        <v>252</v>
      </c>
      <c r="G60" s="161" t="s">
        <v>223</v>
      </c>
      <c r="H60" s="161" t="s">
        <v>917</v>
      </c>
      <c r="I60" s="184" t="str">
        <f t="shared" si="0"/>
        <v>37824465g</v>
      </c>
      <c r="J60" s="159" t="str">
        <f t="shared" si="1"/>
        <v>37824465026 03</v>
      </c>
      <c r="K60" s="5"/>
      <c r="L60" s="159" t="str">
        <f t="shared" si="2"/>
        <v>37824465026 03B</v>
      </c>
      <c r="M60" s="5" t="str">
        <f t="shared" si="3"/>
        <v>Slovenská Escrima Wing Tsun Organizácia (SEWTO)gBrozvoj športov, ktoré nie sú uznanými podľa zákona č. 440/2015 Z. z.</v>
      </c>
      <c r="N60" s="3" t="str">
        <f t="shared" si="4"/>
        <v>37824465gB</v>
      </c>
    </row>
    <row r="61" spans="1:14" x14ac:dyDescent="0.2">
      <c r="A61" s="194">
        <v>34003975</v>
      </c>
      <c r="B61" s="196" t="str">
        <f>VLOOKUP(A61,Adr!A:B,2,FALSE)</f>
        <v>Slovenská federácia karate a bojových umení</v>
      </c>
      <c r="C61" s="177" t="s">
        <v>253</v>
      </c>
      <c r="D61" s="279">
        <v>109700</v>
      </c>
      <c r="E61" s="165">
        <v>0</v>
      </c>
      <c r="F61" s="158" t="s">
        <v>252</v>
      </c>
      <c r="G61" s="161" t="s">
        <v>223</v>
      </c>
      <c r="H61" s="161" t="s">
        <v>917</v>
      </c>
      <c r="I61" s="184" t="str">
        <f t="shared" si="0"/>
        <v>34003975g</v>
      </c>
      <c r="J61" s="159" t="str">
        <f t="shared" si="1"/>
        <v>34003975026 03</v>
      </c>
      <c r="K61" s="5"/>
      <c r="L61" s="159" t="str">
        <f t="shared" si="2"/>
        <v>34003975026 03B</v>
      </c>
      <c r="M61" s="5" t="str">
        <f t="shared" si="3"/>
        <v>Slovenská federácia karate a bojových umenígBrozvoj športov, ktoré nie sú uznanými podľa zákona č. 440/2015 Z. z.</v>
      </c>
      <c r="N61" s="3" t="str">
        <f t="shared" si="4"/>
        <v>34003975gB</v>
      </c>
    </row>
    <row r="62" spans="1:14" x14ac:dyDescent="0.2">
      <c r="A62" s="174" t="s">
        <v>448</v>
      </c>
      <c r="B62" s="196" t="str">
        <f>VLOOKUP(A62,Adr!A:B,2,FALSE)</f>
        <v>Slovenská federácia pétanque</v>
      </c>
      <c r="C62" s="177" t="s">
        <v>951</v>
      </c>
      <c r="D62" s="279">
        <v>32930</v>
      </c>
      <c r="E62" s="222">
        <v>0</v>
      </c>
      <c r="F62" s="158" t="s">
        <v>240</v>
      </c>
      <c r="G62" s="161" t="s">
        <v>221</v>
      </c>
      <c r="H62" s="161" t="s">
        <v>917</v>
      </c>
      <c r="I62" s="184" t="str">
        <f t="shared" si="0"/>
        <v>36064742a</v>
      </c>
      <c r="J62" s="159" t="str">
        <f t="shared" si="1"/>
        <v>36064742026 02</v>
      </c>
      <c r="K62" s="5" t="s">
        <v>952</v>
      </c>
      <c r="L62" s="159" t="str">
        <f t="shared" si="2"/>
        <v>36064742026 02B</v>
      </c>
      <c r="M62" s="5" t="str">
        <f t="shared" si="3"/>
        <v>Slovenská federácia pétanqueaBpétanque - bežné transfery</v>
      </c>
      <c r="N62" s="3" t="str">
        <f t="shared" si="4"/>
        <v>36064742aB</v>
      </c>
    </row>
    <row r="63" spans="1:14" x14ac:dyDescent="0.2">
      <c r="A63" s="194">
        <v>42361885</v>
      </c>
      <c r="B63" s="196" t="str">
        <f>VLOOKUP(A63,Adr!A:B,2,FALSE)</f>
        <v>Slovenská footgolfová asociácia</v>
      </c>
      <c r="C63" s="177" t="s">
        <v>253</v>
      </c>
      <c r="D63" s="279">
        <v>73100</v>
      </c>
      <c r="E63" s="222">
        <v>0</v>
      </c>
      <c r="F63" s="158" t="s">
        <v>252</v>
      </c>
      <c r="G63" s="161" t="s">
        <v>223</v>
      </c>
      <c r="H63" s="161" t="s">
        <v>917</v>
      </c>
      <c r="I63" s="184" t="str">
        <f t="shared" si="0"/>
        <v>42361885g</v>
      </c>
      <c r="J63" s="159" t="str">
        <f t="shared" si="1"/>
        <v>42361885026 03</v>
      </c>
      <c r="K63" s="5"/>
      <c r="L63" s="159" t="str">
        <f t="shared" si="2"/>
        <v>42361885026 03B</v>
      </c>
      <c r="M63" s="5" t="str">
        <f t="shared" si="3"/>
        <v>Slovenská footgolfová asociáciagBrozvoj športov, ktoré nie sú uznanými podľa zákona č. 440/2015 Z. z.</v>
      </c>
      <c r="N63" s="3" t="str">
        <f t="shared" si="4"/>
        <v>42361885gB</v>
      </c>
    </row>
    <row r="64" spans="1:14" x14ac:dyDescent="0.2">
      <c r="A64" s="190" t="s">
        <v>456</v>
      </c>
      <c r="B64" s="196" t="str">
        <f>VLOOKUP(A64,Adr!A:B,2,FALSE)</f>
        <v>Slovenská golfová asociácia</v>
      </c>
      <c r="C64" s="161" t="s">
        <v>953</v>
      </c>
      <c r="D64" s="280">
        <v>422190</v>
      </c>
      <c r="E64" s="165">
        <v>0</v>
      </c>
      <c r="F64" s="158" t="s">
        <v>240</v>
      </c>
      <c r="G64" s="161" t="s">
        <v>221</v>
      </c>
      <c r="H64" s="161" t="s">
        <v>917</v>
      </c>
      <c r="I64" s="184" t="str">
        <f t="shared" si="0"/>
        <v>50284363a</v>
      </c>
      <c r="J64" s="159" t="str">
        <f t="shared" si="1"/>
        <v>50284363026 02</v>
      </c>
      <c r="K64" s="5" t="s">
        <v>954</v>
      </c>
      <c r="L64" s="159" t="str">
        <f t="shared" si="2"/>
        <v>50284363026 02B</v>
      </c>
      <c r="M64" s="5" t="str">
        <f t="shared" si="3"/>
        <v>Slovenská golfová asociáciaaBgolf - bežné transfery</v>
      </c>
      <c r="N64" s="3" t="str">
        <f t="shared" si="4"/>
        <v>50284363aB</v>
      </c>
    </row>
    <row r="65" spans="1:14" x14ac:dyDescent="0.2">
      <c r="A65" s="194" t="s">
        <v>456</v>
      </c>
      <c r="B65" s="196" t="str">
        <f>VLOOKUP(A65,Adr!A:B,2,FALSE)</f>
        <v>Slovenská golfová asociácia</v>
      </c>
      <c r="C65" s="177" t="s">
        <v>1309</v>
      </c>
      <c r="D65" s="279">
        <v>4873</v>
      </c>
      <c r="E65" s="165">
        <v>0</v>
      </c>
      <c r="F65" s="158" t="s">
        <v>244</v>
      </c>
      <c r="G65" s="161" t="s">
        <v>223</v>
      </c>
      <c r="H65" s="161" t="s">
        <v>917</v>
      </c>
      <c r="I65" s="184" t="str">
        <f t="shared" si="0"/>
        <v>50284363c</v>
      </c>
      <c r="J65" s="159" t="str">
        <f t="shared" si="1"/>
        <v>50284363026 03</v>
      </c>
      <c r="K65" s="5"/>
      <c r="L65" s="159" t="str">
        <f t="shared" si="2"/>
        <v>50284363026 03B</v>
      </c>
      <c r="M65" s="5" t="str">
        <f t="shared" si="3"/>
        <v>Slovenská golfová asociáciacBzabezpečenie a rozvoj športu golf zdravotne postihnutých športovcov</v>
      </c>
      <c r="N65" s="3" t="str">
        <f t="shared" si="4"/>
        <v>50284363cB</v>
      </c>
    </row>
    <row r="66" spans="1:14" x14ac:dyDescent="0.2">
      <c r="A66" s="170" t="s">
        <v>463</v>
      </c>
      <c r="B66" s="196" t="str">
        <f>VLOOKUP(A66,Adr!A:B,2,FALSE)</f>
        <v>Slovenská gymnastická federácia</v>
      </c>
      <c r="C66" s="161" t="s">
        <v>955</v>
      </c>
      <c r="D66" s="280">
        <v>1066202</v>
      </c>
      <c r="E66" s="222">
        <v>0</v>
      </c>
      <c r="F66" s="158" t="s">
        <v>240</v>
      </c>
      <c r="G66" s="161" t="s">
        <v>221</v>
      </c>
      <c r="H66" s="161" t="s">
        <v>917</v>
      </c>
      <c r="I66" s="184" t="str">
        <f t="shared" ref="I66:I129" si="5">A66&amp;F66</f>
        <v>00688321a</v>
      </c>
      <c r="J66" s="159" t="str">
        <f t="shared" ref="J66:J129" si="6">A66&amp;G66</f>
        <v>00688321026 02</v>
      </c>
      <c r="K66" s="5" t="s">
        <v>956</v>
      </c>
      <c r="L66" s="159" t="str">
        <f t="shared" ref="L66:L129" si="7">A66&amp;G66&amp;H66</f>
        <v>00688321026 02B</v>
      </c>
      <c r="M66" s="5" t="str">
        <f t="shared" ref="M66:M129" si="8">B66&amp;F66&amp;H66&amp;C66</f>
        <v>Slovenská gymnastická federáciaaBgymnastika - bežné transfery</v>
      </c>
      <c r="N66" s="3" t="str">
        <f t="shared" ref="N66:N129" si="9">+I66&amp;H66</f>
        <v>00688321aB</v>
      </c>
    </row>
    <row r="67" spans="1:14" x14ac:dyDescent="0.2">
      <c r="A67" s="190" t="s">
        <v>463</v>
      </c>
      <c r="B67" s="196" t="str">
        <f>VLOOKUP(A67,Adr!A:B,2,FALSE)</f>
        <v>Slovenská gymnastická federácia</v>
      </c>
      <c r="C67" s="177" t="s">
        <v>1613</v>
      </c>
      <c r="D67" s="279">
        <v>74200</v>
      </c>
      <c r="E67" s="165">
        <v>0</v>
      </c>
      <c r="F67" s="158" t="s">
        <v>240</v>
      </c>
      <c r="G67" s="161" t="s">
        <v>221</v>
      </c>
      <c r="H67" s="161" t="s">
        <v>940</v>
      </c>
      <c r="I67" s="184" t="str">
        <f t="shared" si="5"/>
        <v>00688321a</v>
      </c>
      <c r="J67" s="159" t="str">
        <f t="shared" si="6"/>
        <v>00688321026 02</v>
      </c>
      <c r="K67" s="5" t="s">
        <v>956</v>
      </c>
      <c r="L67" s="159" t="str">
        <f t="shared" si="7"/>
        <v>00688321026 02K</v>
      </c>
      <c r="M67" s="5" t="str">
        <f t="shared" si="8"/>
        <v>Slovenská gymnastická federáciaaKgymnastika - kapitálové transfery</v>
      </c>
      <c r="N67" s="3" t="str">
        <f t="shared" si="9"/>
        <v>00688321aK</v>
      </c>
    </row>
    <row r="68" spans="1:14" x14ac:dyDescent="0.2">
      <c r="A68" s="158" t="s">
        <v>463</v>
      </c>
      <c r="B68" s="196" t="str">
        <f>VLOOKUP(A68,Adr!A:B,2,FALSE)</f>
        <v>Slovenská gymnastická federácia</v>
      </c>
      <c r="C68" s="188" t="s">
        <v>1640</v>
      </c>
      <c r="D68" s="281">
        <v>8000</v>
      </c>
      <c r="E68" s="222">
        <v>0</v>
      </c>
      <c r="F68" s="158" t="s">
        <v>246</v>
      </c>
      <c r="G68" s="161" t="s">
        <v>223</v>
      </c>
      <c r="H68" s="161" t="s">
        <v>917</v>
      </c>
      <c r="I68" s="184" t="str">
        <f t="shared" si="5"/>
        <v>00688321d</v>
      </c>
      <c r="J68" s="159" t="str">
        <f t="shared" si="6"/>
        <v>00688321026 03</v>
      </c>
      <c r="K68" s="5"/>
      <c r="L68" s="159" t="str">
        <f t="shared" si="7"/>
        <v>00688321026 03B</v>
      </c>
      <c r="M68" s="5" t="str">
        <f t="shared" si="8"/>
        <v>Slovenská gymnastická federáciadBdružstvo - juniorky</v>
      </c>
      <c r="N68" s="3" t="str">
        <f t="shared" si="9"/>
        <v>00688321dB</v>
      </c>
    </row>
    <row r="69" spans="1:14" x14ac:dyDescent="0.2">
      <c r="A69" s="174" t="s">
        <v>463</v>
      </c>
      <c r="B69" s="196" t="str">
        <f>VLOOKUP(A69,Adr!A:B,2,FALSE)</f>
        <v>Slovenská gymnastická federácia</v>
      </c>
      <c r="C69" s="177" t="s">
        <v>1641</v>
      </c>
      <c r="D69" s="179">
        <v>8000</v>
      </c>
      <c r="E69" s="222">
        <v>0</v>
      </c>
      <c r="F69" s="174" t="s">
        <v>246</v>
      </c>
      <c r="G69" s="177" t="s">
        <v>223</v>
      </c>
      <c r="H69" s="177" t="s">
        <v>917</v>
      </c>
      <c r="I69" s="184" t="str">
        <f t="shared" si="5"/>
        <v>00688321d</v>
      </c>
      <c r="J69" s="159" t="str">
        <f t="shared" si="6"/>
        <v>00688321026 03</v>
      </c>
      <c r="K69" s="5"/>
      <c r="L69" s="159" t="str">
        <f t="shared" si="7"/>
        <v>00688321026 03B</v>
      </c>
      <c r="M69" s="5" t="str">
        <f t="shared" si="8"/>
        <v>Slovenská gymnastická federáciadBOstrihoňová Nela</v>
      </c>
      <c r="N69" s="3" t="str">
        <f t="shared" si="9"/>
        <v>00688321dB</v>
      </c>
    </row>
    <row r="70" spans="1:14" x14ac:dyDescent="0.2">
      <c r="A70" s="190" t="s">
        <v>463</v>
      </c>
      <c r="B70" s="196" t="str">
        <f>VLOOKUP(A70,Adr!A:B,2,FALSE)</f>
        <v>Slovenská gymnastická federácia</v>
      </c>
      <c r="C70" s="177" t="s">
        <v>1460</v>
      </c>
      <c r="D70" s="279">
        <v>18000</v>
      </c>
      <c r="E70" s="165">
        <v>0</v>
      </c>
      <c r="F70" s="158" t="s">
        <v>246</v>
      </c>
      <c r="G70" s="161" t="s">
        <v>223</v>
      </c>
      <c r="H70" s="161" t="s">
        <v>917</v>
      </c>
      <c r="I70" s="184" t="str">
        <f t="shared" si="5"/>
        <v>00688321d</v>
      </c>
      <c r="J70" s="159" t="str">
        <f t="shared" si="6"/>
        <v>00688321026 03</v>
      </c>
      <c r="K70" s="5"/>
      <c r="L70" s="159" t="str">
        <f t="shared" si="7"/>
        <v>00688321026 03B</v>
      </c>
      <c r="M70" s="5" t="str">
        <f t="shared" si="8"/>
        <v>Slovenská gymnastická federáciadBPiliarová Lucia</v>
      </c>
      <c r="N70" s="3" t="str">
        <f t="shared" si="9"/>
        <v>00688321dB</v>
      </c>
    </row>
    <row r="71" spans="1:14" x14ac:dyDescent="0.2">
      <c r="A71" s="194" t="s">
        <v>1786</v>
      </c>
      <c r="B71" s="196" t="str">
        <f>VLOOKUP(A71,Adr!A:B,2,FALSE)</f>
        <v>Slovenská hokejbalová únia</v>
      </c>
      <c r="C71" s="177" t="s">
        <v>253</v>
      </c>
      <c r="D71" s="279">
        <v>223100</v>
      </c>
      <c r="E71" s="165">
        <v>0</v>
      </c>
      <c r="F71" s="158" t="s">
        <v>252</v>
      </c>
      <c r="G71" s="161" t="s">
        <v>223</v>
      </c>
      <c r="H71" s="161" t="s">
        <v>917</v>
      </c>
      <c r="I71" s="184" t="str">
        <f t="shared" si="5"/>
        <v>00603091g</v>
      </c>
      <c r="J71" s="159" t="str">
        <f t="shared" si="6"/>
        <v>00603091026 03</v>
      </c>
      <c r="K71" s="5"/>
      <c r="L71" s="159" t="str">
        <f t="shared" si="7"/>
        <v>00603091026 03B</v>
      </c>
      <c r="M71" s="5" t="str">
        <f t="shared" si="8"/>
        <v>Slovenská hokejbalová úniagBrozvoj športov, ktoré nie sú uznanými podľa zákona č. 440/2015 Z. z.</v>
      </c>
      <c r="N71" s="3" t="str">
        <f t="shared" si="9"/>
        <v>00603091gB</v>
      </c>
    </row>
    <row r="72" spans="1:14" x14ac:dyDescent="0.2">
      <c r="A72" s="158" t="s">
        <v>469</v>
      </c>
      <c r="B72" s="196" t="str">
        <f>VLOOKUP(A72,Adr!A:B,2,FALSE)</f>
        <v>SLOVENSKÁ CHEERLEADING ÚNIA</v>
      </c>
      <c r="C72" s="189" t="s">
        <v>957</v>
      </c>
      <c r="D72" s="282">
        <v>36535</v>
      </c>
      <c r="E72" s="222">
        <v>0</v>
      </c>
      <c r="F72" s="158" t="s">
        <v>240</v>
      </c>
      <c r="G72" s="161" t="s">
        <v>221</v>
      </c>
      <c r="H72" s="161" t="s">
        <v>917</v>
      </c>
      <c r="I72" s="184" t="str">
        <f t="shared" si="5"/>
        <v>54041368a</v>
      </c>
      <c r="J72" s="159" t="str">
        <f t="shared" si="6"/>
        <v>54041368026 02</v>
      </c>
      <c r="K72" s="5" t="s">
        <v>958</v>
      </c>
      <c r="L72" s="159" t="str">
        <f t="shared" si="7"/>
        <v>54041368026 02B</v>
      </c>
      <c r="M72" s="5" t="str">
        <f t="shared" si="8"/>
        <v>SLOVENSKÁ CHEERLEADING ÚNIAaBcheerleading - bežné transfery</v>
      </c>
      <c r="N72" s="3" t="str">
        <f t="shared" si="9"/>
        <v>54041368aB</v>
      </c>
    </row>
    <row r="73" spans="1:14" x14ac:dyDescent="0.2">
      <c r="A73" s="190" t="s">
        <v>475</v>
      </c>
      <c r="B73" s="196" t="str">
        <f>VLOOKUP(A73,Adr!A:B,2,FALSE)</f>
        <v>SLOVENSKÁ JAZDECKÁ FEDERÁCIA</v>
      </c>
      <c r="C73" s="177" t="s">
        <v>959</v>
      </c>
      <c r="D73" s="279">
        <v>186255</v>
      </c>
      <c r="E73" s="165">
        <v>0</v>
      </c>
      <c r="F73" s="158" t="s">
        <v>240</v>
      </c>
      <c r="G73" s="161" t="s">
        <v>221</v>
      </c>
      <c r="H73" s="161" t="s">
        <v>917</v>
      </c>
      <c r="I73" s="184" t="str">
        <f t="shared" si="5"/>
        <v>31787801a</v>
      </c>
      <c r="J73" s="159" t="str">
        <f t="shared" si="6"/>
        <v>31787801026 02</v>
      </c>
      <c r="K73" s="5" t="s">
        <v>960</v>
      </c>
      <c r="L73" s="159" t="str">
        <f t="shared" si="7"/>
        <v>31787801026 02B</v>
      </c>
      <c r="M73" s="5" t="str">
        <f t="shared" si="8"/>
        <v>SLOVENSKÁ JAZDECKÁ FEDERÁCIAaBjazdectvo - bežné transfery</v>
      </c>
      <c r="N73" s="3" t="str">
        <f t="shared" si="9"/>
        <v>31787801aB</v>
      </c>
    </row>
    <row r="74" spans="1:14" x14ac:dyDescent="0.2">
      <c r="A74" s="170" t="s">
        <v>482</v>
      </c>
      <c r="B74" s="196" t="str">
        <f>VLOOKUP(A74,Adr!A:B,2,FALSE)</f>
        <v>Slovenská kanoistika</v>
      </c>
      <c r="C74" s="188" t="s">
        <v>961</v>
      </c>
      <c r="D74" s="279">
        <v>1819766</v>
      </c>
      <c r="E74" s="222">
        <v>0</v>
      </c>
      <c r="F74" s="158" t="s">
        <v>240</v>
      </c>
      <c r="G74" s="161" t="s">
        <v>221</v>
      </c>
      <c r="H74" s="161" t="s">
        <v>917</v>
      </c>
      <c r="I74" s="184" t="str">
        <f t="shared" si="5"/>
        <v>50434101a</v>
      </c>
      <c r="J74" s="159" t="str">
        <f t="shared" si="6"/>
        <v>50434101026 02</v>
      </c>
      <c r="K74" s="5" t="s">
        <v>962</v>
      </c>
      <c r="L74" s="159" t="str">
        <f t="shared" si="7"/>
        <v>50434101026 02B</v>
      </c>
      <c r="M74" s="5" t="str">
        <f t="shared" si="8"/>
        <v>Slovenská kanoistikaaBkanoistika - bežné transfery</v>
      </c>
      <c r="N74" s="3" t="str">
        <f t="shared" si="9"/>
        <v>50434101aB</v>
      </c>
    </row>
    <row r="75" spans="1:14" x14ac:dyDescent="0.2">
      <c r="A75" s="194" t="s">
        <v>482</v>
      </c>
      <c r="B75" s="196" t="str">
        <f>VLOOKUP(A75,Adr!A:B,2,FALSE)</f>
        <v>Slovenská kanoistika</v>
      </c>
      <c r="C75" s="188" t="s">
        <v>1332</v>
      </c>
      <c r="D75" s="279">
        <v>18000</v>
      </c>
      <c r="E75" s="165">
        <v>0</v>
      </c>
      <c r="F75" s="158" t="s">
        <v>246</v>
      </c>
      <c r="G75" s="161" t="s">
        <v>223</v>
      </c>
      <c r="H75" s="161" t="s">
        <v>917</v>
      </c>
      <c r="I75" s="184" t="str">
        <f t="shared" si="5"/>
        <v>50434101d</v>
      </c>
      <c r="J75" s="159" t="str">
        <f t="shared" si="6"/>
        <v>50434101026 03</v>
      </c>
      <c r="K75" s="5"/>
      <c r="L75" s="159" t="str">
        <f t="shared" si="7"/>
        <v>50434101026 03B</v>
      </c>
      <c r="M75" s="5" t="str">
        <f t="shared" si="8"/>
        <v>Slovenská kanoistikadBAbrahámová Karolína</v>
      </c>
      <c r="N75" s="3" t="str">
        <f t="shared" si="9"/>
        <v>50434101dB</v>
      </c>
    </row>
    <row r="76" spans="1:14" x14ac:dyDescent="0.2">
      <c r="A76" s="194" t="s">
        <v>482</v>
      </c>
      <c r="B76" s="196" t="str">
        <f>VLOOKUP(A76,Adr!A:B,2,FALSE)</f>
        <v>Slovenská kanoistika</v>
      </c>
      <c r="C76" s="177" t="s">
        <v>1333</v>
      </c>
      <c r="D76" s="281">
        <v>8060</v>
      </c>
      <c r="E76" s="222">
        <v>0</v>
      </c>
      <c r="F76" s="158" t="s">
        <v>246</v>
      </c>
      <c r="G76" s="161" t="s">
        <v>223</v>
      </c>
      <c r="H76" s="161" t="s">
        <v>917</v>
      </c>
      <c r="I76" s="184" t="str">
        <f t="shared" si="5"/>
        <v>50434101d</v>
      </c>
      <c r="J76" s="159" t="str">
        <f t="shared" si="6"/>
        <v>50434101026 03</v>
      </c>
      <c r="K76" s="5"/>
      <c r="L76" s="159" t="str">
        <f t="shared" si="7"/>
        <v>50434101026 03B</v>
      </c>
      <c r="M76" s="5" t="str">
        <f t="shared" si="8"/>
        <v>Slovenská kanoistikadBBábik Martin</v>
      </c>
      <c r="N76" s="3" t="str">
        <f t="shared" si="9"/>
        <v>50434101dB</v>
      </c>
    </row>
    <row r="77" spans="1:14" x14ac:dyDescent="0.2">
      <c r="A77" s="190" t="s">
        <v>482</v>
      </c>
      <c r="B77" s="196" t="str">
        <f>VLOOKUP(A77,Adr!A:B,2,FALSE)</f>
        <v>Slovenská kanoistika</v>
      </c>
      <c r="C77" s="177" t="s">
        <v>1334</v>
      </c>
      <c r="D77" s="279">
        <v>42000</v>
      </c>
      <c r="E77" s="165">
        <v>0</v>
      </c>
      <c r="F77" s="158" t="s">
        <v>246</v>
      </c>
      <c r="G77" s="161" t="s">
        <v>223</v>
      </c>
      <c r="H77" s="161" t="s">
        <v>917</v>
      </c>
      <c r="I77" s="184" t="str">
        <f t="shared" si="5"/>
        <v>50434101d</v>
      </c>
      <c r="J77" s="159" t="str">
        <f t="shared" si="6"/>
        <v>50434101026 03</v>
      </c>
      <c r="K77" s="5"/>
      <c r="L77" s="159" t="str">
        <f t="shared" si="7"/>
        <v>50434101026 03B</v>
      </c>
      <c r="M77" s="5" t="str">
        <f t="shared" si="8"/>
        <v>Slovenská kanoistikadBBaláž Samuel</v>
      </c>
      <c r="N77" s="3" t="str">
        <f t="shared" si="9"/>
        <v>50434101dB</v>
      </c>
    </row>
    <row r="78" spans="1:14" x14ac:dyDescent="0.2">
      <c r="A78" s="190" t="s">
        <v>482</v>
      </c>
      <c r="B78" s="196" t="str">
        <f>VLOOKUP(A78,Adr!A:B,2,FALSE)</f>
        <v>Slovenská kanoistika</v>
      </c>
      <c r="C78" s="161" t="s">
        <v>1642</v>
      </c>
      <c r="D78" s="280">
        <v>9100</v>
      </c>
      <c r="E78" s="222">
        <v>0</v>
      </c>
      <c r="F78" s="158" t="s">
        <v>246</v>
      </c>
      <c r="G78" s="161" t="s">
        <v>223</v>
      </c>
      <c r="H78" s="161" t="s">
        <v>917</v>
      </c>
      <c r="I78" s="184" t="str">
        <f t="shared" si="5"/>
        <v>50434101d</v>
      </c>
      <c r="J78" s="159" t="str">
        <f t="shared" si="6"/>
        <v>50434101026 03</v>
      </c>
      <c r="K78" s="5"/>
      <c r="L78" s="159" t="str">
        <f t="shared" si="7"/>
        <v>50434101026 03B</v>
      </c>
      <c r="M78" s="5" t="str">
        <f t="shared" si="8"/>
        <v>Slovenská kanoistikadBBartolčič Jakub</v>
      </c>
      <c r="N78" s="3" t="str">
        <f t="shared" si="9"/>
        <v>50434101dB</v>
      </c>
    </row>
    <row r="79" spans="1:14" x14ac:dyDescent="0.2">
      <c r="A79" s="158" t="s">
        <v>482</v>
      </c>
      <c r="B79" s="196" t="str">
        <f>VLOOKUP(A79,Adr!A:B,2,FALSE)</f>
        <v>Slovenská kanoistika</v>
      </c>
      <c r="C79" s="177" t="s">
        <v>1335</v>
      </c>
      <c r="D79" s="279">
        <v>72000</v>
      </c>
      <c r="E79" s="165">
        <v>0</v>
      </c>
      <c r="F79" s="158" t="s">
        <v>246</v>
      </c>
      <c r="G79" s="161" t="s">
        <v>223</v>
      </c>
      <c r="H79" s="161" t="s">
        <v>917</v>
      </c>
      <c r="I79" s="184" t="str">
        <f t="shared" si="5"/>
        <v>50434101d</v>
      </c>
      <c r="J79" s="159" t="str">
        <f t="shared" si="6"/>
        <v>50434101026 03</v>
      </c>
      <c r="K79" s="5"/>
      <c r="L79" s="159" t="str">
        <f t="shared" si="7"/>
        <v>50434101026 03B</v>
      </c>
      <c r="M79" s="5" t="str">
        <f t="shared" si="8"/>
        <v>Slovenská kanoistikadBBeňuš Matej</v>
      </c>
      <c r="N79" s="3" t="str">
        <f t="shared" si="9"/>
        <v>50434101dB</v>
      </c>
    </row>
    <row r="80" spans="1:14" x14ac:dyDescent="0.2">
      <c r="A80" s="194" t="s">
        <v>482</v>
      </c>
      <c r="B80" s="196" t="str">
        <f>VLOOKUP(A80,Adr!A:B,2,FALSE)</f>
        <v>Slovenská kanoistika</v>
      </c>
      <c r="C80" s="161" t="s">
        <v>1336</v>
      </c>
      <c r="D80" s="281">
        <v>29300</v>
      </c>
      <c r="E80" s="222">
        <v>0</v>
      </c>
      <c r="F80" s="158" t="s">
        <v>246</v>
      </c>
      <c r="G80" s="161" t="s">
        <v>223</v>
      </c>
      <c r="H80" s="161" t="s">
        <v>917</v>
      </c>
      <c r="I80" s="184" t="str">
        <f t="shared" si="5"/>
        <v>50434101d</v>
      </c>
      <c r="J80" s="159" t="str">
        <f t="shared" si="6"/>
        <v>50434101026 03</v>
      </c>
      <c r="K80" s="5"/>
      <c r="L80" s="159" t="str">
        <f t="shared" si="7"/>
        <v>50434101026 03B</v>
      </c>
      <c r="M80" s="5" t="str">
        <f t="shared" si="8"/>
        <v>Slovenská kanoistikadBBergendi Sofia</v>
      </c>
      <c r="N80" s="3" t="str">
        <f t="shared" si="9"/>
        <v>50434101dB</v>
      </c>
    </row>
    <row r="81" spans="1:14" x14ac:dyDescent="0.2">
      <c r="A81" s="190" t="s">
        <v>482</v>
      </c>
      <c r="B81" s="196" t="str">
        <f>VLOOKUP(A81,Adr!A:B,2,FALSE)</f>
        <v>Slovenská kanoistika</v>
      </c>
      <c r="C81" s="177" t="s">
        <v>1337</v>
      </c>
      <c r="D81" s="279">
        <v>13100</v>
      </c>
      <c r="E81" s="165">
        <v>0</v>
      </c>
      <c r="F81" s="158" t="s">
        <v>246</v>
      </c>
      <c r="G81" s="161" t="s">
        <v>223</v>
      </c>
      <c r="H81" s="161" t="s">
        <v>917</v>
      </c>
      <c r="I81" s="184" t="str">
        <f t="shared" si="5"/>
        <v>50434101d</v>
      </c>
      <c r="J81" s="159" t="str">
        <f t="shared" si="6"/>
        <v>50434101026 03</v>
      </c>
      <c r="K81" s="5"/>
      <c r="L81" s="159" t="str">
        <f t="shared" si="7"/>
        <v>50434101026 03B</v>
      </c>
      <c r="M81" s="5" t="str">
        <f t="shared" si="8"/>
        <v>Slovenská kanoistikadBBotek Adam</v>
      </c>
      <c r="N81" s="3" t="str">
        <f t="shared" si="9"/>
        <v>50434101dB</v>
      </c>
    </row>
    <row r="82" spans="1:14" x14ac:dyDescent="0.2">
      <c r="A82" s="158" t="s">
        <v>482</v>
      </c>
      <c r="B82" s="196" t="str">
        <f>VLOOKUP(A82,Adr!A:B,2,FALSE)</f>
        <v>Slovenská kanoistika</v>
      </c>
      <c r="C82" s="177" t="s">
        <v>1338</v>
      </c>
      <c r="D82" s="279">
        <v>31200</v>
      </c>
      <c r="E82" s="222">
        <v>0</v>
      </c>
      <c r="F82" s="158" t="s">
        <v>246</v>
      </c>
      <c r="G82" s="161" t="s">
        <v>223</v>
      </c>
      <c r="H82" s="161" t="s">
        <v>917</v>
      </c>
      <c r="I82" s="184" t="str">
        <f t="shared" si="5"/>
        <v>50434101d</v>
      </c>
      <c r="J82" s="159" t="str">
        <f t="shared" si="6"/>
        <v>50434101026 03</v>
      </c>
      <c r="K82" s="5"/>
      <c r="L82" s="159" t="str">
        <f t="shared" si="7"/>
        <v>50434101026 03B</v>
      </c>
      <c r="M82" s="5" t="str">
        <f t="shared" si="8"/>
        <v>Slovenská kanoistikadBBugár Reka</v>
      </c>
      <c r="N82" s="3" t="str">
        <f t="shared" si="9"/>
        <v>50434101dB</v>
      </c>
    </row>
    <row r="83" spans="1:14" x14ac:dyDescent="0.2">
      <c r="A83" s="194" t="s">
        <v>482</v>
      </c>
      <c r="B83" s="196" t="str">
        <f>VLOOKUP(A83,Adr!A:B,2,FALSE)</f>
        <v>Slovenská kanoistika</v>
      </c>
      <c r="C83" s="177" t="s">
        <v>1339</v>
      </c>
      <c r="D83" s="279">
        <v>8060</v>
      </c>
      <c r="E83" s="165">
        <v>0</v>
      </c>
      <c r="F83" s="158" t="s">
        <v>246</v>
      </c>
      <c r="G83" s="161" t="s">
        <v>223</v>
      </c>
      <c r="H83" s="161" t="s">
        <v>917</v>
      </c>
      <c r="I83" s="184" t="str">
        <f t="shared" si="5"/>
        <v>50434101d</v>
      </c>
      <c r="J83" s="159" t="str">
        <f t="shared" si="6"/>
        <v>50434101026 03</v>
      </c>
      <c r="K83" s="5"/>
      <c r="L83" s="159" t="str">
        <f t="shared" si="7"/>
        <v>50434101026 03B</v>
      </c>
      <c r="M83" s="5" t="str">
        <f t="shared" si="8"/>
        <v>Slovenská kanoistikadBČulenová Dagmar</v>
      </c>
      <c r="N83" s="3" t="str">
        <f t="shared" si="9"/>
        <v>50434101dB</v>
      </c>
    </row>
    <row r="84" spans="1:14" x14ac:dyDescent="0.2">
      <c r="A84" s="158" t="s">
        <v>482</v>
      </c>
      <c r="B84" s="196" t="str">
        <f>VLOOKUP(A84,Adr!A:B,2,FALSE)</f>
        <v>Slovenská kanoistika</v>
      </c>
      <c r="C84" s="188" t="s">
        <v>1340</v>
      </c>
      <c r="D84" s="281">
        <v>18000</v>
      </c>
      <c r="E84" s="222">
        <v>0</v>
      </c>
      <c r="F84" s="158" t="s">
        <v>246</v>
      </c>
      <c r="G84" s="161" t="s">
        <v>223</v>
      </c>
      <c r="H84" s="161" t="s">
        <v>917</v>
      </c>
      <c r="I84" s="184" t="str">
        <f t="shared" si="5"/>
        <v>50434101d</v>
      </c>
      <c r="J84" s="159" t="str">
        <f t="shared" si="6"/>
        <v>50434101026 03</v>
      </c>
      <c r="K84" s="5"/>
      <c r="L84" s="159" t="str">
        <f t="shared" si="7"/>
        <v>50434101026 03B</v>
      </c>
      <c r="M84" s="5" t="str">
        <f t="shared" si="8"/>
        <v>Slovenská kanoistikadBDuda Filip</v>
      </c>
      <c r="N84" s="3" t="str">
        <f t="shared" si="9"/>
        <v>50434101dB</v>
      </c>
    </row>
    <row r="85" spans="1:14" x14ac:dyDescent="0.2">
      <c r="A85" s="194" t="s">
        <v>482</v>
      </c>
      <c r="B85" s="196" t="str">
        <f>VLOOKUP(A85,Adr!A:B,2,FALSE)</f>
        <v>Slovenská kanoistika</v>
      </c>
      <c r="C85" s="177" t="s">
        <v>1643</v>
      </c>
      <c r="D85" s="279">
        <v>8060</v>
      </c>
      <c r="E85" s="165">
        <v>0</v>
      </c>
      <c r="F85" s="158" t="s">
        <v>246</v>
      </c>
      <c r="G85" s="161" t="s">
        <v>223</v>
      </c>
      <c r="H85" s="161" t="s">
        <v>917</v>
      </c>
      <c r="I85" s="184" t="str">
        <f t="shared" si="5"/>
        <v>50434101d</v>
      </c>
      <c r="J85" s="159" t="str">
        <f t="shared" si="6"/>
        <v>50434101026 03</v>
      </c>
      <c r="K85" s="5"/>
      <c r="L85" s="159" t="str">
        <f t="shared" si="7"/>
        <v>50434101026 03B</v>
      </c>
      <c r="M85" s="5" t="str">
        <f t="shared" si="8"/>
        <v>Slovenská kanoistikadBĎurčo Oskar</v>
      </c>
      <c r="N85" s="3" t="str">
        <f t="shared" si="9"/>
        <v>50434101dB</v>
      </c>
    </row>
    <row r="86" spans="1:14" x14ac:dyDescent="0.2">
      <c r="A86" s="194" t="s">
        <v>482</v>
      </c>
      <c r="B86" s="196" t="str">
        <f>VLOOKUP(A86,Adr!A:B,2,FALSE)</f>
        <v>Slovenská kanoistika</v>
      </c>
      <c r="C86" s="177" t="s">
        <v>1341</v>
      </c>
      <c r="D86" s="281">
        <v>18000</v>
      </c>
      <c r="E86" s="222">
        <v>0</v>
      </c>
      <c r="F86" s="158" t="s">
        <v>246</v>
      </c>
      <c r="G86" s="161" t="s">
        <v>223</v>
      </c>
      <c r="H86" s="161" t="s">
        <v>917</v>
      </c>
      <c r="I86" s="184" t="str">
        <f t="shared" si="5"/>
        <v>50434101d</v>
      </c>
      <c r="J86" s="159" t="str">
        <f t="shared" si="6"/>
        <v>50434101026 03</v>
      </c>
      <c r="K86" s="5"/>
      <c r="L86" s="159" t="str">
        <f t="shared" si="7"/>
        <v>50434101026 03B</v>
      </c>
      <c r="M86" s="5" t="str">
        <f t="shared" si="8"/>
        <v>Slovenská kanoistikadBEgyházy Dominik</v>
      </c>
      <c r="N86" s="3" t="str">
        <f t="shared" si="9"/>
        <v>50434101dB</v>
      </c>
    </row>
    <row r="87" spans="1:14" x14ac:dyDescent="0.2">
      <c r="A87" s="194" t="s">
        <v>482</v>
      </c>
      <c r="B87" s="196" t="str">
        <f>VLOOKUP(A87,Adr!A:B,2,FALSE)</f>
        <v>Slovenská kanoistika</v>
      </c>
      <c r="C87" s="177" t="s">
        <v>1644</v>
      </c>
      <c r="D87" s="279">
        <v>6000</v>
      </c>
      <c r="E87" s="165">
        <v>0</v>
      </c>
      <c r="F87" s="158" t="s">
        <v>246</v>
      </c>
      <c r="G87" s="161" t="s">
        <v>223</v>
      </c>
      <c r="H87" s="161" t="s">
        <v>917</v>
      </c>
      <c r="I87" s="184" t="str">
        <f t="shared" si="5"/>
        <v>50434101d</v>
      </c>
      <c r="J87" s="159" t="str">
        <f t="shared" si="6"/>
        <v>50434101026 03</v>
      </c>
      <c r="K87" s="5"/>
      <c r="L87" s="159" t="str">
        <f t="shared" si="7"/>
        <v>50434101026 03B</v>
      </c>
      <c r="M87" s="5" t="str">
        <f t="shared" si="8"/>
        <v>Slovenská kanoistikadBGavlider Alex</v>
      </c>
      <c r="N87" s="3" t="str">
        <f t="shared" si="9"/>
        <v>50434101dB</v>
      </c>
    </row>
    <row r="88" spans="1:14" x14ac:dyDescent="0.2">
      <c r="A88" s="190" t="s">
        <v>482</v>
      </c>
      <c r="B88" s="196" t="str">
        <f>VLOOKUP(A88,Adr!A:B,2,FALSE)</f>
        <v>Slovenská kanoistika</v>
      </c>
      <c r="C88" s="182" t="s">
        <v>1342</v>
      </c>
      <c r="D88" s="280">
        <v>29300</v>
      </c>
      <c r="E88" s="222">
        <v>0</v>
      </c>
      <c r="F88" s="158" t="s">
        <v>246</v>
      </c>
      <c r="G88" s="161" t="s">
        <v>223</v>
      </c>
      <c r="H88" s="161" t="s">
        <v>917</v>
      </c>
      <c r="I88" s="184" t="str">
        <f t="shared" si="5"/>
        <v>50434101d</v>
      </c>
      <c r="J88" s="159" t="str">
        <f t="shared" si="6"/>
        <v>50434101026 03</v>
      </c>
      <c r="K88" s="5"/>
      <c r="L88" s="159" t="str">
        <f t="shared" si="7"/>
        <v>50434101026 03B</v>
      </c>
      <c r="M88" s="5" t="str">
        <f t="shared" si="8"/>
        <v>Slovenská kanoistikadBGavorová Hana</v>
      </c>
      <c r="N88" s="3" t="str">
        <f t="shared" si="9"/>
        <v>50434101dB</v>
      </c>
    </row>
    <row r="89" spans="1:14" x14ac:dyDescent="0.2">
      <c r="A89" s="194" t="s">
        <v>482</v>
      </c>
      <c r="B89" s="196" t="str">
        <f>VLOOKUP(A89,Adr!A:B,2,FALSE)</f>
        <v>Slovenská kanoistika</v>
      </c>
      <c r="C89" s="188" t="s">
        <v>1343</v>
      </c>
      <c r="D89" s="279">
        <v>42000</v>
      </c>
      <c r="E89" s="165">
        <v>0</v>
      </c>
      <c r="F89" s="158" t="s">
        <v>246</v>
      </c>
      <c r="G89" s="161" t="s">
        <v>223</v>
      </c>
      <c r="H89" s="161" t="s">
        <v>917</v>
      </c>
      <c r="I89" s="184" t="str">
        <f t="shared" si="5"/>
        <v>50434101d</v>
      </c>
      <c r="J89" s="159" t="str">
        <f t="shared" si="6"/>
        <v>50434101026 03</v>
      </c>
      <c r="K89" s="5"/>
      <c r="L89" s="159" t="str">
        <f t="shared" si="7"/>
        <v>50434101026 03B</v>
      </c>
      <c r="M89" s="5" t="str">
        <f t="shared" si="8"/>
        <v>Slovenská kanoistikadBGrigar Jakub</v>
      </c>
      <c r="N89" s="3" t="str">
        <f t="shared" si="9"/>
        <v>50434101dB</v>
      </c>
    </row>
    <row r="90" spans="1:14" x14ac:dyDescent="0.2">
      <c r="A90" s="194" t="s">
        <v>482</v>
      </c>
      <c r="B90" s="196" t="str">
        <f>VLOOKUP(A90,Adr!A:B,2,FALSE)</f>
        <v>Slovenská kanoistika</v>
      </c>
      <c r="C90" s="177" t="s">
        <v>1645</v>
      </c>
      <c r="D90" s="279">
        <v>16000</v>
      </c>
      <c r="E90" s="222">
        <v>0</v>
      </c>
      <c r="F90" s="158" t="s">
        <v>246</v>
      </c>
      <c r="G90" s="161" t="s">
        <v>223</v>
      </c>
      <c r="H90" s="161" t="s">
        <v>917</v>
      </c>
      <c r="I90" s="184" t="str">
        <f t="shared" si="5"/>
        <v>50434101d</v>
      </c>
      <c r="J90" s="159" t="str">
        <f t="shared" si="6"/>
        <v>50434101026 03</v>
      </c>
      <c r="K90" s="5"/>
      <c r="L90" s="159" t="str">
        <f t="shared" si="7"/>
        <v>50434101026 03B</v>
      </c>
      <c r="M90" s="5" t="str">
        <f t="shared" si="8"/>
        <v>Slovenská kanoistikadBHalčin Martin</v>
      </c>
      <c r="N90" s="3" t="str">
        <f t="shared" si="9"/>
        <v>50434101dB</v>
      </c>
    </row>
    <row r="91" spans="1:14" x14ac:dyDescent="0.2">
      <c r="A91" s="158" t="s">
        <v>482</v>
      </c>
      <c r="B91" s="196" t="str">
        <f>VLOOKUP(A91,Adr!A:B,2,FALSE)</f>
        <v>Slovenská kanoistika</v>
      </c>
      <c r="C91" s="188" t="s">
        <v>1344</v>
      </c>
      <c r="D91" s="281">
        <v>8000</v>
      </c>
      <c r="E91" s="165">
        <v>0</v>
      </c>
      <c r="F91" s="158" t="s">
        <v>246</v>
      </c>
      <c r="G91" s="161" t="s">
        <v>223</v>
      </c>
      <c r="H91" s="161" t="s">
        <v>917</v>
      </c>
      <c r="I91" s="184" t="str">
        <f t="shared" si="5"/>
        <v>50434101d</v>
      </c>
      <c r="J91" s="159" t="str">
        <f t="shared" si="6"/>
        <v>50434101026 03</v>
      </c>
      <c r="K91" s="5"/>
      <c r="L91" s="159" t="str">
        <f t="shared" si="7"/>
        <v>50434101026 03B</v>
      </c>
      <c r="M91" s="5" t="str">
        <f t="shared" si="8"/>
        <v>Slovenská kanoistikadBHvojníková Nikola</v>
      </c>
      <c r="N91" s="3" t="str">
        <f t="shared" si="9"/>
        <v>50434101dB</v>
      </c>
    </row>
    <row r="92" spans="1:14" x14ac:dyDescent="0.2">
      <c r="A92" s="158" t="s">
        <v>482</v>
      </c>
      <c r="B92" s="196" t="str">
        <f>VLOOKUP(A92,Adr!A:B,2,FALSE)</f>
        <v>Slovenská kanoistika</v>
      </c>
      <c r="C92" s="188" t="s">
        <v>1646</v>
      </c>
      <c r="D92" s="281">
        <v>8000</v>
      </c>
      <c r="E92" s="222">
        <v>0</v>
      </c>
      <c r="F92" s="158" t="s">
        <v>246</v>
      </c>
      <c r="G92" s="161" t="s">
        <v>223</v>
      </c>
      <c r="H92" s="161" t="s">
        <v>917</v>
      </c>
      <c r="I92" s="184" t="str">
        <f t="shared" si="5"/>
        <v>50434101d</v>
      </c>
      <c r="J92" s="159" t="str">
        <f t="shared" si="6"/>
        <v>50434101026 03</v>
      </c>
      <c r="K92" s="5"/>
      <c r="L92" s="159" t="str">
        <f t="shared" si="7"/>
        <v>50434101026 03B</v>
      </c>
      <c r="M92" s="5" t="str">
        <f t="shared" si="8"/>
        <v>Slovenská kanoistikadBKaláber Artur</v>
      </c>
      <c r="N92" s="3" t="str">
        <f t="shared" si="9"/>
        <v>50434101dB</v>
      </c>
    </row>
    <row r="93" spans="1:14" x14ac:dyDescent="0.2">
      <c r="A93" s="194" t="s">
        <v>482</v>
      </c>
      <c r="B93" s="196" t="str">
        <f>VLOOKUP(A93,Adr!A:B,2,FALSE)</f>
        <v>Slovenská kanoistika</v>
      </c>
      <c r="C93" s="177" t="s">
        <v>1345</v>
      </c>
      <c r="D93" s="279">
        <v>8000</v>
      </c>
      <c r="E93" s="165">
        <v>0</v>
      </c>
      <c r="F93" s="158" t="s">
        <v>246</v>
      </c>
      <c r="G93" s="161" t="s">
        <v>223</v>
      </c>
      <c r="H93" s="161" t="s">
        <v>917</v>
      </c>
      <c r="I93" s="184" t="str">
        <f t="shared" si="5"/>
        <v>50434101d</v>
      </c>
      <c r="J93" s="159" t="str">
        <f t="shared" si="6"/>
        <v>50434101026 03</v>
      </c>
      <c r="K93" s="5"/>
      <c r="L93" s="159" t="str">
        <f t="shared" si="7"/>
        <v>50434101026 03B</v>
      </c>
      <c r="M93" s="5" t="str">
        <f t="shared" si="8"/>
        <v>Slovenská kanoistikadBKořínek Matyáš</v>
      </c>
      <c r="N93" s="3" t="str">
        <f t="shared" si="9"/>
        <v>50434101dB</v>
      </c>
    </row>
    <row r="94" spans="1:14" x14ac:dyDescent="0.2">
      <c r="A94" s="194" t="s">
        <v>482</v>
      </c>
      <c r="B94" s="196" t="str">
        <f>VLOOKUP(A94,Adr!A:B,2,FALSE)</f>
        <v>Slovenská kanoistika</v>
      </c>
      <c r="C94" s="177" t="s">
        <v>1346</v>
      </c>
      <c r="D94" s="279">
        <v>11100</v>
      </c>
      <c r="E94" s="222">
        <v>0</v>
      </c>
      <c r="F94" s="158" t="s">
        <v>246</v>
      </c>
      <c r="G94" s="161" t="s">
        <v>223</v>
      </c>
      <c r="H94" s="161" t="s">
        <v>917</v>
      </c>
      <c r="I94" s="184" t="str">
        <f t="shared" si="5"/>
        <v>50434101d</v>
      </c>
      <c r="J94" s="159" t="str">
        <f t="shared" si="6"/>
        <v>50434101026 03</v>
      </c>
      <c r="K94" s="5"/>
      <c r="L94" s="159" t="str">
        <f t="shared" si="7"/>
        <v>50434101026 03B</v>
      </c>
      <c r="M94" s="5" t="str">
        <f t="shared" si="8"/>
        <v>Slovenská kanoistikadBLukáč Teo Peter</v>
      </c>
      <c r="N94" s="3" t="str">
        <f t="shared" si="9"/>
        <v>50434101dB</v>
      </c>
    </row>
    <row r="95" spans="1:14" x14ac:dyDescent="0.2">
      <c r="A95" s="158" t="s">
        <v>482</v>
      </c>
      <c r="B95" s="196" t="str">
        <f>VLOOKUP(A95,Adr!A:B,2,FALSE)</f>
        <v>Slovenská kanoistika</v>
      </c>
      <c r="C95" s="188" t="s">
        <v>1347</v>
      </c>
      <c r="D95" s="281">
        <v>13000</v>
      </c>
      <c r="E95" s="165">
        <v>0</v>
      </c>
      <c r="F95" s="158" t="s">
        <v>246</v>
      </c>
      <c r="G95" s="161" t="s">
        <v>223</v>
      </c>
      <c r="H95" s="161" t="s">
        <v>917</v>
      </c>
      <c r="I95" s="184" t="str">
        <f t="shared" si="5"/>
        <v>50434101d</v>
      </c>
      <c r="J95" s="159" t="str">
        <f t="shared" si="6"/>
        <v>50434101026 03</v>
      </c>
      <c r="K95" s="5"/>
      <c r="L95" s="159" t="str">
        <f t="shared" si="7"/>
        <v>50434101026 03B</v>
      </c>
      <c r="M95" s="5" t="str">
        <f t="shared" si="8"/>
        <v>Slovenská kanoistikadBLuknárová Emanuela</v>
      </c>
      <c r="N95" s="3" t="str">
        <f t="shared" si="9"/>
        <v>50434101dB</v>
      </c>
    </row>
    <row r="96" spans="1:14" x14ac:dyDescent="0.2">
      <c r="A96" s="194" t="s">
        <v>482</v>
      </c>
      <c r="B96" s="196" t="str">
        <f>VLOOKUP(A96,Adr!A:B,2,FALSE)</f>
        <v>Slovenská kanoistika</v>
      </c>
      <c r="C96" s="188" t="s">
        <v>1348</v>
      </c>
      <c r="D96" s="279">
        <v>8060</v>
      </c>
      <c r="E96" s="222">
        <v>0</v>
      </c>
      <c r="F96" s="158" t="s">
        <v>246</v>
      </c>
      <c r="G96" s="161" t="s">
        <v>223</v>
      </c>
      <c r="H96" s="161" t="s">
        <v>917</v>
      </c>
      <c r="I96" s="184" t="str">
        <f t="shared" si="5"/>
        <v>50434101d</v>
      </c>
      <c r="J96" s="159" t="str">
        <f t="shared" si="6"/>
        <v>50434101026 03</v>
      </c>
      <c r="K96" s="5"/>
      <c r="L96" s="159" t="str">
        <f t="shared" si="7"/>
        <v>50434101026 03B</v>
      </c>
      <c r="M96" s="5" t="str">
        <f t="shared" si="8"/>
        <v>Slovenská kanoistikadBMarsal Máté</v>
      </c>
      <c r="N96" s="3" t="str">
        <f t="shared" si="9"/>
        <v>50434101dB</v>
      </c>
    </row>
    <row r="97" spans="1:14" x14ac:dyDescent="0.2">
      <c r="A97" s="170" t="s">
        <v>482</v>
      </c>
      <c r="B97" s="196" t="str">
        <f>VLOOKUP(A97,Adr!A:B,2,FALSE)</f>
        <v>Slovenská kanoistika</v>
      </c>
      <c r="C97" s="161" t="s">
        <v>1461</v>
      </c>
      <c r="D97" s="280">
        <v>26000</v>
      </c>
      <c r="E97" s="165">
        <v>0</v>
      </c>
      <c r="F97" s="158" t="s">
        <v>246</v>
      </c>
      <c r="G97" s="161" t="s">
        <v>223</v>
      </c>
      <c r="H97" s="161" t="s">
        <v>917</v>
      </c>
      <c r="I97" s="184" t="str">
        <f t="shared" si="5"/>
        <v>50434101d</v>
      </c>
      <c r="J97" s="159" t="str">
        <f t="shared" si="6"/>
        <v>50434101026 03</v>
      </c>
      <c r="K97" s="5"/>
      <c r="L97" s="159" t="str">
        <f t="shared" si="7"/>
        <v>50434101026 03B</v>
      </c>
      <c r="M97" s="5" t="str">
        <f t="shared" si="8"/>
        <v>Slovenská kanoistikadBMartikán Michal</v>
      </c>
      <c r="N97" s="3" t="str">
        <f t="shared" si="9"/>
        <v>50434101dB</v>
      </c>
    </row>
    <row r="98" spans="1:14" x14ac:dyDescent="0.2">
      <c r="A98" s="190" t="s">
        <v>482</v>
      </c>
      <c r="B98" s="196" t="str">
        <f>VLOOKUP(A98,Adr!A:B,2,FALSE)</f>
        <v>Slovenská kanoistika</v>
      </c>
      <c r="C98" s="161" t="s">
        <v>1349</v>
      </c>
      <c r="D98" s="280">
        <v>16000</v>
      </c>
      <c r="E98" s="222">
        <v>0</v>
      </c>
      <c r="F98" s="158" t="s">
        <v>246</v>
      </c>
      <c r="G98" s="161" t="s">
        <v>223</v>
      </c>
      <c r="H98" s="161" t="s">
        <v>917</v>
      </c>
      <c r="I98" s="184" t="str">
        <f t="shared" si="5"/>
        <v>50434101d</v>
      </c>
      <c r="J98" s="159" t="str">
        <f t="shared" si="6"/>
        <v>50434101026 03</v>
      </c>
      <c r="K98" s="5"/>
      <c r="L98" s="159" t="str">
        <f t="shared" si="7"/>
        <v>50434101026 03B</v>
      </c>
      <c r="M98" s="5" t="str">
        <f t="shared" si="8"/>
        <v>Slovenská kanoistikadBMintálová Eliška</v>
      </c>
      <c r="N98" s="3" t="str">
        <f t="shared" si="9"/>
        <v>50434101dB</v>
      </c>
    </row>
    <row r="99" spans="1:14" x14ac:dyDescent="0.2">
      <c r="A99" s="158" t="s">
        <v>482</v>
      </c>
      <c r="B99" s="196" t="str">
        <f>VLOOKUP(A99,Adr!A:B,2,FALSE)</f>
        <v>Slovenská kanoistika</v>
      </c>
      <c r="C99" s="161" t="s">
        <v>1350</v>
      </c>
      <c r="D99" s="280">
        <v>26000</v>
      </c>
      <c r="E99" s="165">
        <v>0</v>
      </c>
      <c r="F99" s="158" t="s">
        <v>246</v>
      </c>
      <c r="G99" s="161" t="s">
        <v>223</v>
      </c>
      <c r="H99" s="161" t="s">
        <v>917</v>
      </c>
      <c r="I99" s="184" t="str">
        <f t="shared" si="5"/>
        <v>50434101d</v>
      </c>
      <c r="J99" s="159" t="str">
        <f t="shared" si="6"/>
        <v>50434101026 03</v>
      </c>
      <c r="K99" s="5"/>
      <c r="L99" s="159" t="str">
        <f t="shared" si="7"/>
        <v>50434101026 03B</v>
      </c>
      <c r="M99" s="5" t="str">
        <f t="shared" si="8"/>
        <v>Slovenská kanoistikadBMirgorodský Marko</v>
      </c>
      <c r="N99" s="3" t="str">
        <f t="shared" si="9"/>
        <v>50434101dB</v>
      </c>
    </row>
    <row r="100" spans="1:14" x14ac:dyDescent="0.2">
      <c r="A100" s="194" t="s">
        <v>482</v>
      </c>
      <c r="B100" s="196" t="str">
        <f>VLOOKUP(A100,Adr!A:B,2,FALSE)</f>
        <v>Slovenská kanoistika</v>
      </c>
      <c r="C100" s="177" t="s">
        <v>1351</v>
      </c>
      <c r="D100" s="279">
        <v>13100</v>
      </c>
      <c r="E100" s="222">
        <v>0</v>
      </c>
      <c r="F100" s="158" t="s">
        <v>246</v>
      </c>
      <c r="G100" s="161" t="s">
        <v>223</v>
      </c>
      <c r="H100" s="161" t="s">
        <v>917</v>
      </c>
      <c r="I100" s="184" t="str">
        <f t="shared" si="5"/>
        <v>50434101d</v>
      </c>
      <c r="J100" s="159" t="str">
        <f t="shared" si="6"/>
        <v>50434101026 03</v>
      </c>
      <c r="K100" s="5"/>
      <c r="L100" s="159" t="str">
        <f t="shared" si="7"/>
        <v>50434101026 03B</v>
      </c>
      <c r="M100" s="5" t="str">
        <f t="shared" si="8"/>
        <v>Slovenská kanoistikadBMyšák Denis</v>
      </c>
      <c r="N100" s="3" t="str">
        <f t="shared" si="9"/>
        <v>50434101dB</v>
      </c>
    </row>
    <row r="101" spans="1:14" x14ac:dyDescent="0.2">
      <c r="A101" s="194" t="s">
        <v>482</v>
      </c>
      <c r="B101" s="196" t="str">
        <f>VLOOKUP(A101,Adr!A:B,2,FALSE)</f>
        <v>Slovenská kanoistika</v>
      </c>
      <c r="C101" s="161" t="s">
        <v>1352</v>
      </c>
      <c r="D101" s="280">
        <v>62000</v>
      </c>
      <c r="E101" s="165">
        <v>0</v>
      </c>
      <c r="F101" s="158" t="s">
        <v>246</v>
      </c>
      <c r="G101" s="161" t="s">
        <v>223</v>
      </c>
      <c r="H101" s="161" t="s">
        <v>917</v>
      </c>
      <c r="I101" s="184" t="str">
        <f t="shared" si="5"/>
        <v>50434101d</v>
      </c>
      <c r="J101" s="159" t="str">
        <f t="shared" si="6"/>
        <v>50434101026 03</v>
      </c>
      <c r="K101" s="5"/>
      <c r="L101" s="159" t="str">
        <f t="shared" si="7"/>
        <v>50434101026 03B</v>
      </c>
      <c r="M101" s="5" t="str">
        <f t="shared" si="8"/>
        <v>Slovenská kanoistikadBPaňková Zuzana</v>
      </c>
      <c r="N101" s="3" t="str">
        <f t="shared" si="9"/>
        <v>50434101dB</v>
      </c>
    </row>
    <row r="102" spans="1:14" x14ac:dyDescent="0.2">
      <c r="A102" s="158" t="s">
        <v>482</v>
      </c>
      <c r="B102" s="196" t="str">
        <f>VLOOKUP(A102,Adr!A:B,2,FALSE)</f>
        <v>Slovenská kanoistika</v>
      </c>
      <c r="C102" s="177" t="s">
        <v>1353</v>
      </c>
      <c r="D102" s="279">
        <v>8060</v>
      </c>
      <c r="E102" s="222">
        <v>0</v>
      </c>
      <c r="F102" s="158" t="s">
        <v>246</v>
      </c>
      <c r="G102" s="161" t="s">
        <v>223</v>
      </c>
      <c r="H102" s="161" t="s">
        <v>917</v>
      </c>
      <c r="I102" s="184" t="str">
        <f t="shared" si="5"/>
        <v>50434101d</v>
      </c>
      <c r="J102" s="159" t="str">
        <f t="shared" si="6"/>
        <v>50434101026 03</v>
      </c>
      <c r="K102" s="5"/>
      <c r="L102" s="159" t="str">
        <f t="shared" si="7"/>
        <v>50434101026 03B</v>
      </c>
      <c r="M102" s="5" t="str">
        <f t="shared" si="8"/>
        <v>Slovenská kanoistikadBPecsuková Katarína</v>
      </c>
      <c r="N102" s="3" t="str">
        <f t="shared" si="9"/>
        <v>50434101dB</v>
      </c>
    </row>
    <row r="103" spans="1:14" x14ac:dyDescent="0.2">
      <c r="A103" s="158" t="s">
        <v>482</v>
      </c>
      <c r="B103" s="196" t="str">
        <f>VLOOKUP(A103,Adr!A:B,2,FALSE)</f>
        <v>Slovenská kanoistika</v>
      </c>
      <c r="C103" s="177" t="s">
        <v>1354</v>
      </c>
      <c r="D103" s="279">
        <v>31200</v>
      </c>
      <c r="E103" s="165">
        <v>0</v>
      </c>
      <c r="F103" s="158" t="s">
        <v>246</v>
      </c>
      <c r="G103" s="161" t="s">
        <v>223</v>
      </c>
      <c r="H103" s="161" t="s">
        <v>917</v>
      </c>
      <c r="I103" s="184" t="str">
        <f t="shared" si="5"/>
        <v>50434101d</v>
      </c>
      <c r="J103" s="159" t="str">
        <f t="shared" si="6"/>
        <v>50434101026 03</v>
      </c>
      <c r="K103" s="5"/>
      <c r="L103" s="159" t="str">
        <f t="shared" si="7"/>
        <v>50434101026 03B</v>
      </c>
      <c r="M103" s="5" t="str">
        <f t="shared" si="8"/>
        <v>Slovenská kanoistikadBSidová Bianka</v>
      </c>
      <c r="N103" s="3" t="str">
        <f t="shared" si="9"/>
        <v>50434101dB</v>
      </c>
    </row>
    <row r="104" spans="1:14" x14ac:dyDescent="0.2">
      <c r="A104" s="190" t="s">
        <v>482</v>
      </c>
      <c r="B104" s="196" t="str">
        <f>VLOOKUP(A104,Adr!A:B,2,FALSE)</f>
        <v>Slovenská kanoistika</v>
      </c>
      <c r="C104" s="177" t="s">
        <v>1355</v>
      </c>
      <c r="D104" s="279">
        <v>8000</v>
      </c>
      <c r="E104" s="222">
        <v>0</v>
      </c>
      <c r="F104" s="158" t="s">
        <v>246</v>
      </c>
      <c r="G104" s="161" t="s">
        <v>223</v>
      </c>
      <c r="H104" s="161" t="s">
        <v>917</v>
      </c>
      <c r="I104" s="184" t="str">
        <f t="shared" si="5"/>
        <v>50434101d</v>
      </c>
      <c r="J104" s="159" t="str">
        <f t="shared" si="6"/>
        <v>50434101026 03</v>
      </c>
      <c r="K104" s="5"/>
      <c r="L104" s="159" t="str">
        <f t="shared" si="7"/>
        <v>50434101026 03B</v>
      </c>
      <c r="M104" s="5" t="str">
        <f t="shared" si="8"/>
        <v>Slovenská kanoistikadBSkubík Dávid</v>
      </c>
      <c r="N104" s="3" t="str">
        <f t="shared" si="9"/>
        <v>50434101dB</v>
      </c>
    </row>
    <row r="105" spans="1:14" x14ac:dyDescent="0.2">
      <c r="A105" s="158" t="s">
        <v>482</v>
      </c>
      <c r="B105" s="196" t="str">
        <f>VLOOKUP(A105,Adr!A:B,2,FALSE)</f>
        <v>Slovenská kanoistika</v>
      </c>
      <c r="C105" s="177" t="s">
        <v>1356</v>
      </c>
      <c r="D105" s="279">
        <v>21000</v>
      </c>
      <c r="E105" s="165">
        <v>0</v>
      </c>
      <c r="F105" s="158" t="s">
        <v>246</v>
      </c>
      <c r="G105" s="161" t="s">
        <v>223</v>
      </c>
      <c r="H105" s="161" t="s">
        <v>917</v>
      </c>
      <c r="I105" s="184" t="str">
        <f t="shared" si="5"/>
        <v>50434101d</v>
      </c>
      <c r="J105" s="159" t="str">
        <f t="shared" si="6"/>
        <v>50434101026 03</v>
      </c>
      <c r="K105" s="5"/>
      <c r="L105" s="159" t="str">
        <f t="shared" si="7"/>
        <v>50434101026 03B</v>
      </c>
      <c r="M105" s="5" t="str">
        <f t="shared" si="8"/>
        <v>Slovenská kanoistikadBStanovská Soňa</v>
      </c>
      <c r="N105" s="3" t="str">
        <f t="shared" si="9"/>
        <v>50434101dB</v>
      </c>
    </row>
    <row r="106" spans="1:14" x14ac:dyDescent="0.2">
      <c r="A106" s="158" t="s">
        <v>482</v>
      </c>
      <c r="B106" s="196" t="str">
        <f>VLOOKUP(A106,Adr!A:B,2,FALSE)</f>
        <v>Slovenská kanoistika</v>
      </c>
      <c r="C106" s="177" t="s">
        <v>1357</v>
      </c>
      <c r="D106" s="279">
        <v>8060</v>
      </c>
      <c r="E106" s="222">
        <v>0</v>
      </c>
      <c r="F106" s="158" t="s">
        <v>246</v>
      </c>
      <c r="G106" s="161" t="s">
        <v>223</v>
      </c>
      <c r="H106" s="161" t="s">
        <v>917</v>
      </c>
      <c r="I106" s="184" t="str">
        <f t="shared" si="5"/>
        <v>50434101d</v>
      </c>
      <c r="J106" s="159" t="str">
        <f t="shared" si="6"/>
        <v>50434101026 03</v>
      </c>
      <c r="K106" s="5"/>
      <c r="L106" s="159" t="str">
        <f t="shared" si="7"/>
        <v>50434101026 03B</v>
      </c>
      <c r="M106" s="5" t="str">
        <f t="shared" si="8"/>
        <v>Slovenská kanoistikadBSzabó Maximilián</v>
      </c>
      <c r="N106" s="3" t="str">
        <f t="shared" si="9"/>
        <v>50434101dB</v>
      </c>
    </row>
    <row r="107" spans="1:14" x14ac:dyDescent="0.2">
      <c r="A107" s="170" t="s">
        <v>482</v>
      </c>
      <c r="B107" s="196" t="str">
        <f>VLOOKUP(A107,Adr!A:B,2,FALSE)</f>
        <v>Slovenská kanoistika</v>
      </c>
      <c r="C107" s="182" t="s">
        <v>1647</v>
      </c>
      <c r="D107" s="280">
        <v>8000</v>
      </c>
      <c r="E107" s="165">
        <v>0</v>
      </c>
      <c r="F107" s="158" t="s">
        <v>246</v>
      </c>
      <c r="G107" s="161" t="s">
        <v>223</v>
      </c>
      <c r="H107" s="161" t="s">
        <v>917</v>
      </c>
      <c r="I107" s="184" t="str">
        <f t="shared" si="5"/>
        <v>50434101d</v>
      </c>
      <c r="J107" s="159" t="str">
        <f t="shared" si="6"/>
        <v>50434101026 03</v>
      </c>
      <c r="K107" s="5"/>
      <c r="L107" s="159" t="str">
        <f t="shared" si="7"/>
        <v>50434101026 03B</v>
      </c>
      <c r="M107" s="5" t="str">
        <f t="shared" si="8"/>
        <v>Slovenská kanoistikadBZáhorská Zara</v>
      </c>
      <c r="N107" s="3" t="str">
        <f t="shared" si="9"/>
        <v>50434101dB</v>
      </c>
    </row>
    <row r="108" spans="1:14" x14ac:dyDescent="0.2">
      <c r="A108" s="158" t="s">
        <v>482</v>
      </c>
      <c r="B108" s="196" t="str">
        <f>VLOOKUP(A108,Adr!A:B,2,FALSE)</f>
        <v>Slovenská kanoistika</v>
      </c>
      <c r="C108" s="177" t="s">
        <v>1358</v>
      </c>
      <c r="D108" s="279">
        <v>13100</v>
      </c>
      <c r="E108" s="222">
        <v>0</v>
      </c>
      <c r="F108" s="158" t="s">
        <v>246</v>
      </c>
      <c r="G108" s="161" t="s">
        <v>223</v>
      </c>
      <c r="H108" s="161" t="s">
        <v>917</v>
      </c>
      <c r="I108" s="184" t="str">
        <f t="shared" si="5"/>
        <v>50434101d</v>
      </c>
      <c r="J108" s="159" t="str">
        <f t="shared" si="6"/>
        <v>50434101026 03</v>
      </c>
      <c r="K108" s="5"/>
      <c r="L108" s="159" t="str">
        <f t="shared" si="7"/>
        <v>50434101026 03B</v>
      </c>
      <c r="M108" s="5" t="str">
        <f t="shared" si="8"/>
        <v>Slovenská kanoistikadBZalka Csaba</v>
      </c>
      <c r="N108" s="3" t="str">
        <f t="shared" si="9"/>
        <v>50434101dB</v>
      </c>
    </row>
    <row r="109" spans="1:14" x14ac:dyDescent="0.2">
      <c r="A109" s="158" t="s">
        <v>487</v>
      </c>
      <c r="B109" s="196" t="str">
        <f>VLOOKUP(A109,Adr!A:B,2,FALSE)</f>
        <v>Slovenská Lakrosová Federácia</v>
      </c>
      <c r="C109" s="189" t="s">
        <v>963</v>
      </c>
      <c r="D109" s="282">
        <v>32930</v>
      </c>
      <c r="E109" s="165">
        <v>0</v>
      </c>
      <c r="F109" s="158" t="s">
        <v>240</v>
      </c>
      <c r="G109" s="161" t="s">
        <v>221</v>
      </c>
      <c r="H109" s="161" t="s">
        <v>917</v>
      </c>
      <c r="I109" s="184" t="str">
        <f t="shared" si="5"/>
        <v>30853427a</v>
      </c>
      <c r="J109" s="159" t="str">
        <f t="shared" si="6"/>
        <v>30853427026 02</v>
      </c>
      <c r="K109" s="5" t="s">
        <v>964</v>
      </c>
      <c r="L109" s="159" t="str">
        <f t="shared" si="7"/>
        <v>30853427026 02B</v>
      </c>
      <c r="M109" s="5" t="str">
        <f t="shared" si="8"/>
        <v>Slovenská Lakrosová FederáciaaBlakros - bežné transfery</v>
      </c>
      <c r="N109" s="3" t="str">
        <f t="shared" si="9"/>
        <v>30853427aB</v>
      </c>
    </row>
    <row r="110" spans="1:14" ht="22.5" x14ac:dyDescent="0.2">
      <c r="A110" s="194" t="s">
        <v>1792</v>
      </c>
      <c r="B110" s="196" t="str">
        <f>VLOOKUP(A110,Adr!A:B,2,FALSE)</f>
        <v>Slovenská lukostrelecká asociácia 3D</v>
      </c>
      <c r="C110" s="188" t="s">
        <v>253</v>
      </c>
      <c r="D110" s="279">
        <v>46400</v>
      </c>
      <c r="E110" s="222">
        <v>0</v>
      </c>
      <c r="F110" s="158" t="s">
        <v>252</v>
      </c>
      <c r="G110" s="161" t="s">
        <v>223</v>
      </c>
      <c r="H110" s="161" t="s">
        <v>917</v>
      </c>
      <c r="I110" s="184" t="str">
        <f t="shared" si="5"/>
        <v>36075809g</v>
      </c>
      <c r="J110" s="159" t="str">
        <f t="shared" si="6"/>
        <v>36075809026 03</v>
      </c>
      <c r="K110" s="5"/>
      <c r="L110" s="159" t="str">
        <f t="shared" si="7"/>
        <v>36075809026 03B</v>
      </c>
      <c r="M110" s="5" t="str">
        <f t="shared" si="8"/>
        <v>Slovenská lukostrelecká asociácia 3DgBrozvoj športov, ktoré nie sú uznanými podľa zákona č. 440/2015 Z. z.</v>
      </c>
      <c r="N110" s="3" t="str">
        <f t="shared" si="9"/>
        <v>36075809gB</v>
      </c>
    </row>
    <row r="111" spans="1:14" x14ac:dyDescent="0.2">
      <c r="A111" s="158" t="s">
        <v>495</v>
      </c>
      <c r="B111" s="196" t="str">
        <f>VLOOKUP(A111,Adr!A:B,2,FALSE)</f>
        <v>Slovenská motocyklová federácia</v>
      </c>
      <c r="C111" s="188" t="s">
        <v>965</v>
      </c>
      <c r="D111" s="281">
        <v>194073</v>
      </c>
      <c r="E111" s="222">
        <v>0</v>
      </c>
      <c r="F111" s="158" t="s">
        <v>240</v>
      </c>
      <c r="G111" s="161" t="s">
        <v>221</v>
      </c>
      <c r="H111" s="161" t="s">
        <v>917</v>
      </c>
      <c r="I111" s="184" t="str">
        <f t="shared" si="5"/>
        <v>30813883a</v>
      </c>
      <c r="J111" s="159" t="str">
        <f t="shared" si="6"/>
        <v>30813883026 02</v>
      </c>
      <c r="K111" s="5" t="s">
        <v>966</v>
      </c>
      <c r="L111" s="159" t="str">
        <f t="shared" si="7"/>
        <v>30813883026 02B</v>
      </c>
      <c r="M111" s="5" t="str">
        <f t="shared" si="8"/>
        <v>Slovenská motocyklová federáciaaBmotocyklový šport - bežné transfery</v>
      </c>
      <c r="N111" s="3" t="str">
        <f t="shared" si="9"/>
        <v>30813883aB</v>
      </c>
    </row>
    <row r="112" spans="1:14" x14ac:dyDescent="0.2">
      <c r="A112" s="158" t="s">
        <v>505</v>
      </c>
      <c r="B112" s="196" t="str">
        <f>VLOOKUP(A112,Adr!A:B,2,FALSE)</f>
        <v xml:space="preserve">Slovenská Muaythai Asociácia </v>
      </c>
      <c r="C112" s="189" t="s">
        <v>967</v>
      </c>
      <c r="D112" s="282">
        <v>49707</v>
      </c>
      <c r="E112" s="165">
        <v>0</v>
      </c>
      <c r="F112" s="158" t="s">
        <v>240</v>
      </c>
      <c r="G112" s="161" t="s">
        <v>221</v>
      </c>
      <c r="H112" s="161" t="s">
        <v>917</v>
      </c>
      <c r="I112" s="184" t="str">
        <f t="shared" si="5"/>
        <v>34057587a</v>
      </c>
      <c r="J112" s="159" t="str">
        <f t="shared" si="6"/>
        <v>34057587026 02</v>
      </c>
      <c r="K112" s="5" t="s">
        <v>968</v>
      </c>
      <c r="L112" s="159" t="str">
        <f t="shared" si="7"/>
        <v>34057587026 02B</v>
      </c>
      <c r="M112" s="5" t="str">
        <f t="shared" si="8"/>
        <v>Slovenská Muaythai Asociácia aBthajský box - bežné transfery</v>
      </c>
      <c r="N112" s="3" t="str">
        <f t="shared" si="9"/>
        <v>34057587aB</v>
      </c>
    </row>
    <row r="113" spans="1:14" x14ac:dyDescent="0.2">
      <c r="A113" s="194" t="s">
        <v>505</v>
      </c>
      <c r="B113" s="196" t="str">
        <f>VLOOKUP(A113,Adr!A:B,2,FALSE)</f>
        <v xml:space="preserve">Slovenská Muaythai Asociácia </v>
      </c>
      <c r="C113" s="188" t="s">
        <v>1359</v>
      </c>
      <c r="D113" s="279">
        <v>31000</v>
      </c>
      <c r="E113" s="165">
        <v>0</v>
      </c>
      <c r="F113" s="158" t="s">
        <v>246</v>
      </c>
      <c r="G113" s="161" t="s">
        <v>223</v>
      </c>
      <c r="H113" s="161" t="s">
        <v>917</v>
      </c>
      <c r="I113" s="184" t="str">
        <f t="shared" si="5"/>
        <v>34057587d</v>
      </c>
      <c r="J113" s="159" t="str">
        <f t="shared" si="6"/>
        <v>34057587026 03</v>
      </c>
      <c r="K113" s="5"/>
      <c r="L113" s="159" t="str">
        <f t="shared" si="7"/>
        <v>34057587026 03B</v>
      </c>
      <c r="M113" s="5" t="str">
        <f t="shared" si="8"/>
        <v>Slovenská Muaythai Asociácia dBChochlíková Monika</v>
      </c>
      <c r="N113" s="3" t="str">
        <f t="shared" si="9"/>
        <v>34057587dB</v>
      </c>
    </row>
    <row r="114" spans="1:14" x14ac:dyDescent="0.2">
      <c r="A114" s="190">
        <v>30806887</v>
      </c>
      <c r="B114" s="196" t="str">
        <f>VLOOKUP(A114,Adr!A:B,2,FALSE)</f>
        <v>Slovenská nohejbalová asociácia</v>
      </c>
      <c r="C114" s="161" t="s">
        <v>253</v>
      </c>
      <c r="D114" s="280">
        <v>46600</v>
      </c>
      <c r="E114" s="165">
        <v>0</v>
      </c>
      <c r="F114" s="158" t="s">
        <v>252</v>
      </c>
      <c r="G114" s="161" t="s">
        <v>223</v>
      </c>
      <c r="H114" s="161" t="s">
        <v>917</v>
      </c>
      <c r="I114" s="184" t="str">
        <f t="shared" si="5"/>
        <v>30806887g</v>
      </c>
      <c r="J114" s="159" t="str">
        <f t="shared" si="6"/>
        <v>30806887026 03</v>
      </c>
      <c r="K114" s="5"/>
      <c r="L114" s="159" t="str">
        <f t="shared" si="7"/>
        <v>30806887026 03B</v>
      </c>
      <c r="M114" s="5" t="str">
        <f t="shared" si="8"/>
        <v>Slovenská nohejbalová asociáciagBrozvoj športov, ktoré nie sú uznanými podľa zákona č. 440/2015 Z. z.</v>
      </c>
      <c r="N114" s="3" t="str">
        <f t="shared" si="9"/>
        <v>30806887gB</v>
      </c>
    </row>
    <row r="115" spans="1:14" x14ac:dyDescent="0.2">
      <c r="A115" s="190" t="s">
        <v>511</v>
      </c>
      <c r="B115" s="196" t="str">
        <f>VLOOKUP(A115,Adr!A:B,2,FALSE)</f>
        <v>Slovenská plavecká federácia</v>
      </c>
      <c r="C115" s="177" t="s">
        <v>969</v>
      </c>
      <c r="D115" s="279">
        <v>2808724</v>
      </c>
      <c r="E115" s="222">
        <v>0</v>
      </c>
      <c r="F115" s="158" t="s">
        <v>240</v>
      </c>
      <c r="G115" s="161" t="s">
        <v>221</v>
      </c>
      <c r="H115" s="161" t="s">
        <v>917</v>
      </c>
      <c r="I115" s="184" t="str">
        <f t="shared" si="5"/>
        <v>36068764a</v>
      </c>
      <c r="J115" s="159" t="str">
        <f t="shared" si="6"/>
        <v>36068764026 02</v>
      </c>
      <c r="K115" s="5" t="s">
        <v>970</v>
      </c>
      <c r="L115" s="159" t="str">
        <f t="shared" si="7"/>
        <v>36068764026 02B</v>
      </c>
      <c r="M115" s="5" t="str">
        <f t="shared" si="8"/>
        <v>Slovenská plavecká federáciaaBplavecké športy - bežné transfery</v>
      </c>
      <c r="N115" s="3" t="str">
        <f t="shared" si="9"/>
        <v>36068764aB</v>
      </c>
    </row>
    <row r="116" spans="1:14" x14ac:dyDescent="0.2">
      <c r="A116" s="158" t="s">
        <v>511</v>
      </c>
      <c r="B116" s="196" t="str">
        <f>VLOOKUP(A116,Adr!A:B,2,FALSE)</f>
        <v>Slovenská plavecká federácia</v>
      </c>
      <c r="C116" s="188" t="s">
        <v>1648</v>
      </c>
      <c r="D116" s="281">
        <v>4480</v>
      </c>
      <c r="E116" s="222">
        <v>0</v>
      </c>
      <c r="F116" s="158" t="s">
        <v>246</v>
      </c>
      <c r="G116" s="161" t="s">
        <v>223</v>
      </c>
      <c r="H116" s="161" t="s">
        <v>917</v>
      </c>
      <c r="I116" s="184" t="str">
        <f t="shared" si="5"/>
        <v>36068764d</v>
      </c>
      <c r="J116" s="159" t="str">
        <f t="shared" si="6"/>
        <v>36068764026 03</v>
      </c>
      <c r="K116" s="5"/>
      <c r="L116" s="159" t="str">
        <f t="shared" si="7"/>
        <v>36068764026 03B</v>
      </c>
      <c r="M116" s="5" t="str">
        <f t="shared" si="8"/>
        <v>Slovenská plavecká federáciadBÁsványiová Veronika</v>
      </c>
      <c r="N116" s="3" t="str">
        <f t="shared" si="9"/>
        <v>36068764dB</v>
      </c>
    </row>
    <row r="117" spans="1:14" x14ac:dyDescent="0.2">
      <c r="A117" s="194" t="s">
        <v>511</v>
      </c>
      <c r="B117" s="196" t="str">
        <f>VLOOKUP(A117,Adr!A:B,2,FALSE)</f>
        <v>Slovenská plavecká federácia</v>
      </c>
      <c r="C117" s="177" t="s">
        <v>1360</v>
      </c>
      <c r="D117" s="279">
        <v>16000</v>
      </c>
      <c r="E117" s="165">
        <v>0</v>
      </c>
      <c r="F117" s="158" t="s">
        <v>246</v>
      </c>
      <c r="G117" s="161" t="s">
        <v>223</v>
      </c>
      <c r="H117" s="161" t="s">
        <v>917</v>
      </c>
      <c r="I117" s="184" t="str">
        <f t="shared" si="5"/>
        <v>36068764d</v>
      </c>
      <c r="J117" s="159" t="str">
        <f t="shared" si="6"/>
        <v>36068764026 03</v>
      </c>
      <c r="K117" s="5"/>
      <c r="L117" s="159" t="str">
        <f t="shared" si="7"/>
        <v>36068764026 03B</v>
      </c>
      <c r="M117" s="5" t="str">
        <f t="shared" si="8"/>
        <v>Slovenská plavecká federáciadBDuša Matej</v>
      </c>
      <c r="N117" s="3" t="str">
        <f t="shared" si="9"/>
        <v>36068764dB</v>
      </c>
    </row>
    <row r="118" spans="1:14" x14ac:dyDescent="0.2">
      <c r="A118" s="194" t="s">
        <v>511</v>
      </c>
      <c r="B118" s="196" t="str">
        <f>VLOOKUP(A118,Adr!A:B,2,FALSE)</f>
        <v>Slovenská plavecká federácia</v>
      </c>
      <c r="C118" s="177" t="s">
        <v>1361</v>
      </c>
      <c r="D118" s="279">
        <v>13000</v>
      </c>
      <c r="E118" s="222">
        <v>0</v>
      </c>
      <c r="F118" s="158" t="s">
        <v>246</v>
      </c>
      <c r="G118" s="161" t="s">
        <v>223</v>
      </c>
      <c r="H118" s="161" t="s">
        <v>917</v>
      </c>
      <c r="I118" s="184" t="str">
        <f t="shared" si="5"/>
        <v>36068764d</v>
      </c>
      <c r="J118" s="159" t="str">
        <f t="shared" si="6"/>
        <v>36068764026 03</v>
      </c>
      <c r="K118" s="5"/>
      <c r="L118" s="159" t="str">
        <f t="shared" si="7"/>
        <v>36068764026 03B</v>
      </c>
      <c r="M118" s="5" t="str">
        <f t="shared" si="8"/>
        <v>Slovenská plavecká federáciadBKošťál Samuel</v>
      </c>
      <c r="N118" s="3" t="str">
        <f t="shared" si="9"/>
        <v>36068764dB</v>
      </c>
    </row>
    <row r="119" spans="1:14" x14ac:dyDescent="0.2">
      <c r="A119" s="190" t="s">
        <v>511</v>
      </c>
      <c r="B119" s="196" t="str">
        <f>VLOOKUP(A119,Adr!A:B,2,FALSE)</f>
        <v>Slovenská plavecká federácia</v>
      </c>
      <c r="C119" s="161" t="s">
        <v>1649</v>
      </c>
      <c r="D119" s="280">
        <v>12000</v>
      </c>
      <c r="E119" s="165">
        <v>0</v>
      </c>
      <c r="F119" s="158" t="s">
        <v>246</v>
      </c>
      <c r="G119" s="161" t="s">
        <v>223</v>
      </c>
      <c r="H119" s="161" t="s">
        <v>917</v>
      </c>
      <c r="I119" s="184" t="str">
        <f t="shared" si="5"/>
        <v>36068764d</v>
      </c>
      <c r="J119" s="159" t="str">
        <f t="shared" si="6"/>
        <v>36068764026 03</v>
      </c>
      <c r="K119" s="5"/>
      <c r="L119" s="159" t="str">
        <f t="shared" si="7"/>
        <v>36068764026 03B</v>
      </c>
      <c r="M119" s="5" t="str">
        <f t="shared" si="8"/>
        <v>Slovenská plavecká federáciadBKrajčovičová Lea Anna</v>
      </c>
      <c r="N119" s="3" t="str">
        <f t="shared" si="9"/>
        <v>36068764dB</v>
      </c>
    </row>
    <row r="120" spans="1:14" x14ac:dyDescent="0.2">
      <c r="A120" s="190" t="s">
        <v>511</v>
      </c>
      <c r="B120" s="196" t="str">
        <f>VLOOKUP(A120,Adr!A:B,2,FALSE)</f>
        <v>Slovenská plavecká federácia</v>
      </c>
      <c r="C120" s="182" t="s">
        <v>1650</v>
      </c>
      <c r="D120" s="280">
        <v>4480</v>
      </c>
      <c r="E120" s="222">
        <v>0</v>
      </c>
      <c r="F120" s="158" t="s">
        <v>246</v>
      </c>
      <c r="G120" s="161" t="s">
        <v>223</v>
      </c>
      <c r="H120" s="161" t="s">
        <v>917</v>
      </c>
      <c r="I120" s="184" t="str">
        <f t="shared" si="5"/>
        <v>36068764d</v>
      </c>
      <c r="J120" s="159" t="str">
        <f t="shared" si="6"/>
        <v>36068764026 03</v>
      </c>
      <c r="K120" s="5"/>
      <c r="L120" s="159" t="str">
        <f t="shared" si="7"/>
        <v>36068764026 03B</v>
      </c>
      <c r="M120" s="5" t="str">
        <f t="shared" si="8"/>
        <v>Slovenská plavecká federáciadBLajčáková Johana</v>
      </c>
      <c r="N120" s="3" t="str">
        <f t="shared" si="9"/>
        <v>36068764dB</v>
      </c>
    </row>
    <row r="121" spans="1:14" x14ac:dyDescent="0.2">
      <c r="A121" s="190" t="s">
        <v>511</v>
      </c>
      <c r="B121" s="196" t="str">
        <f>VLOOKUP(A121,Adr!A:B,2,FALSE)</f>
        <v>Slovenská plavecká federácia</v>
      </c>
      <c r="C121" s="177" t="s">
        <v>1651</v>
      </c>
      <c r="D121" s="279">
        <v>4480</v>
      </c>
      <c r="E121" s="165">
        <v>0</v>
      </c>
      <c r="F121" s="158" t="s">
        <v>246</v>
      </c>
      <c r="G121" s="161" t="s">
        <v>223</v>
      </c>
      <c r="H121" s="161" t="s">
        <v>917</v>
      </c>
      <c r="I121" s="184" t="str">
        <f t="shared" si="5"/>
        <v>36068764d</v>
      </c>
      <c r="J121" s="159" t="str">
        <f t="shared" si="6"/>
        <v>36068764026 03</v>
      </c>
      <c r="K121" s="5"/>
      <c r="L121" s="159" t="str">
        <f t="shared" si="7"/>
        <v>36068764026 03B</v>
      </c>
      <c r="M121" s="5" t="str">
        <f t="shared" si="8"/>
        <v>Slovenská plavecká federáciadBMarkušová Tamara</v>
      </c>
      <c r="N121" s="3" t="str">
        <f t="shared" si="9"/>
        <v>36068764dB</v>
      </c>
    </row>
    <row r="122" spans="1:14" x14ac:dyDescent="0.2">
      <c r="A122" s="158" t="s">
        <v>511</v>
      </c>
      <c r="B122" s="196" t="str">
        <f>VLOOKUP(A122,Adr!A:B,2,FALSE)</f>
        <v>Slovenská plavecká federácia</v>
      </c>
      <c r="C122" s="188" t="s">
        <v>1362</v>
      </c>
      <c r="D122" s="281">
        <v>16000</v>
      </c>
      <c r="E122" s="222">
        <v>0</v>
      </c>
      <c r="F122" s="158" t="s">
        <v>246</v>
      </c>
      <c r="G122" s="161" t="s">
        <v>223</v>
      </c>
      <c r="H122" s="161" t="s">
        <v>917</v>
      </c>
      <c r="I122" s="184" t="str">
        <f t="shared" si="5"/>
        <v>36068764d</v>
      </c>
      <c r="J122" s="159" t="str">
        <f t="shared" si="6"/>
        <v>36068764026 03</v>
      </c>
      <c r="K122" s="5"/>
      <c r="L122" s="159" t="str">
        <f t="shared" si="7"/>
        <v>36068764026 03B</v>
      </c>
      <c r="M122" s="5" t="str">
        <f t="shared" si="8"/>
        <v>Slovenská plavecká federáciadBPodmaníková Andrea</v>
      </c>
      <c r="N122" s="3" t="str">
        <f t="shared" si="9"/>
        <v>36068764dB</v>
      </c>
    </row>
    <row r="123" spans="1:14" x14ac:dyDescent="0.2">
      <c r="A123" s="194" t="s">
        <v>511</v>
      </c>
      <c r="B123" s="196" t="str">
        <f>VLOOKUP(A123,Adr!A:B,2,FALSE)</f>
        <v>Slovenská plavecká federácia</v>
      </c>
      <c r="C123" s="182" t="s">
        <v>1363</v>
      </c>
      <c r="D123" s="280">
        <v>26000</v>
      </c>
      <c r="E123" s="165">
        <v>0</v>
      </c>
      <c r="F123" s="158" t="s">
        <v>246</v>
      </c>
      <c r="G123" s="161" t="s">
        <v>223</v>
      </c>
      <c r="H123" s="161" t="s">
        <v>917</v>
      </c>
      <c r="I123" s="184" t="str">
        <f t="shared" si="5"/>
        <v>36068764d</v>
      </c>
      <c r="J123" s="159" t="str">
        <f t="shared" si="6"/>
        <v>36068764026 03</v>
      </c>
      <c r="K123" s="5"/>
      <c r="L123" s="159" t="str">
        <f t="shared" si="7"/>
        <v>36068764026 03B</v>
      </c>
      <c r="M123" s="5" t="str">
        <f t="shared" si="8"/>
        <v>Slovenská plavecká federáciadBPotocká Tamara</v>
      </c>
      <c r="N123" s="3" t="str">
        <f t="shared" si="9"/>
        <v>36068764dB</v>
      </c>
    </row>
    <row r="124" spans="1:14" x14ac:dyDescent="0.2">
      <c r="A124" s="194" t="s">
        <v>511</v>
      </c>
      <c r="B124" s="196" t="str">
        <f>VLOOKUP(A124,Adr!A:B,2,FALSE)</f>
        <v>Slovenská plavecká federácia</v>
      </c>
      <c r="C124" s="188" t="s">
        <v>1364</v>
      </c>
      <c r="D124" s="279">
        <v>12000</v>
      </c>
      <c r="E124" s="222">
        <v>0</v>
      </c>
      <c r="F124" s="158" t="s">
        <v>246</v>
      </c>
      <c r="G124" s="161" t="s">
        <v>223</v>
      </c>
      <c r="H124" s="161" t="s">
        <v>917</v>
      </c>
      <c r="I124" s="184" t="str">
        <f t="shared" si="5"/>
        <v>36068764d</v>
      </c>
      <c r="J124" s="159" t="str">
        <f t="shared" si="6"/>
        <v>36068764026 03</v>
      </c>
      <c r="K124" s="5"/>
      <c r="L124" s="159" t="str">
        <f t="shared" si="7"/>
        <v>36068764026 03B</v>
      </c>
      <c r="M124" s="5" t="str">
        <f t="shared" si="8"/>
        <v>Slovenská plavecká federáciadBStrapeková Žofia</v>
      </c>
      <c r="N124" s="3" t="str">
        <f t="shared" si="9"/>
        <v>36068764dB</v>
      </c>
    </row>
    <row r="125" spans="1:14" x14ac:dyDescent="0.2">
      <c r="A125" s="194" t="s">
        <v>511</v>
      </c>
      <c r="B125" s="196" t="str">
        <f>VLOOKUP(A125,Adr!A:B,2,FALSE)</f>
        <v>Slovenská plavecká federácia</v>
      </c>
      <c r="C125" s="161" t="s">
        <v>1365</v>
      </c>
      <c r="D125" s="280">
        <v>8000</v>
      </c>
      <c r="E125" s="165">
        <v>0</v>
      </c>
      <c r="F125" s="158" t="s">
        <v>246</v>
      </c>
      <c r="G125" s="161" t="s">
        <v>223</v>
      </c>
      <c r="H125" s="161" t="s">
        <v>917</v>
      </c>
      <c r="I125" s="184" t="str">
        <f t="shared" si="5"/>
        <v>36068764d</v>
      </c>
      <c r="J125" s="159" t="str">
        <f t="shared" si="6"/>
        <v>36068764026 03</v>
      </c>
      <c r="K125" s="5"/>
      <c r="L125" s="159" t="str">
        <f t="shared" si="7"/>
        <v>36068764026 03B</v>
      </c>
      <c r="M125" s="5" t="str">
        <f t="shared" si="8"/>
        <v>Slovenská plavecká federáciadBštafeta - plávanie</v>
      </c>
      <c r="N125" s="3" t="str">
        <f t="shared" si="9"/>
        <v>36068764dB</v>
      </c>
    </row>
    <row r="126" spans="1:14" x14ac:dyDescent="0.2">
      <c r="A126" s="174" t="s">
        <v>511</v>
      </c>
      <c r="B126" s="196" t="str">
        <f>VLOOKUP(A126,Adr!A:B,2,FALSE)</f>
        <v>Slovenská plavecká federácia</v>
      </c>
      <c r="C126" s="177" t="s">
        <v>1652</v>
      </c>
      <c r="D126" s="279">
        <v>4480</v>
      </c>
      <c r="E126" s="222">
        <v>0</v>
      </c>
      <c r="F126" s="158" t="s">
        <v>246</v>
      </c>
      <c r="G126" s="161" t="s">
        <v>223</v>
      </c>
      <c r="H126" s="161" t="s">
        <v>917</v>
      </c>
      <c r="I126" s="184" t="str">
        <f t="shared" si="5"/>
        <v>36068764d</v>
      </c>
      <c r="J126" s="159" t="str">
        <f t="shared" si="6"/>
        <v>36068764026 03</v>
      </c>
      <c r="K126" s="5"/>
      <c r="L126" s="159" t="str">
        <f t="shared" si="7"/>
        <v>36068764026 03B</v>
      </c>
      <c r="M126" s="5" t="str">
        <f t="shared" si="8"/>
        <v>Slovenská plavecká federáciadBVilímová Isabella</v>
      </c>
      <c r="N126" s="3" t="str">
        <f t="shared" si="9"/>
        <v>36068764dB</v>
      </c>
    </row>
    <row r="127" spans="1:14" x14ac:dyDescent="0.2">
      <c r="A127" s="158" t="s">
        <v>511</v>
      </c>
      <c r="B127" s="196" t="str">
        <f>VLOOKUP(A127,Adr!A:B,2,FALSE)</f>
        <v>Slovenská plavecká federácia</v>
      </c>
      <c r="C127" s="188" t="s">
        <v>1653</v>
      </c>
      <c r="D127" s="281">
        <v>4480</v>
      </c>
      <c r="E127" s="165">
        <v>0</v>
      </c>
      <c r="F127" s="158" t="s">
        <v>246</v>
      </c>
      <c r="G127" s="161" t="s">
        <v>223</v>
      </c>
      <c r="H127" s="161" t="s">
        <v>917</v>
      </c>
      <c r="I127" s="184" t="str">
        <f t="shared" si="5"/>
        <v>36068764d</v>
      </c>
      <c r="J127" s="159" t="str">
        <f t="shared" si="6"/>
        <v>36068764026 03</v>
      </c>
      <c r="K127" s="5"/>
      <c r="L127" s="159" t="str">
        <f t="shared" si="7"/>
        <v>36068764026 03B</v>
      </c>
      <c r="M127" s="5" t="str">
        <f t="shared" si="8"/>
        <v>Slovenská plavecká federáciadBVilímová Mia</v>
      </c>
      <c r="N127" s="3" t="str">
        <f t="shared" si="9"/>
        <v>36068764dB</v>
      </c>
    </row>
    <row r="128" spans="1:14" x14ac:dyDescent="0.2">
      <c r="A128" s="158" t="s">
        <v>511</v>
      </c>
      <c r="B128" s="196" t="str">
        <f>VLOOKUP(A128,Adr!A:B,2,FALSE)</f>
        <v>Slovenská plavecká federácia</v>
      </c>
      <c r="C128" s="189" t="s">
        <v>1654</v>
      </c>
      <c r="D128" s="282">
        <v>8000</v>
      </c>
      <c r="E128" s="222">
        <v>0</v>
      </c>
      <c r="F128" s="158" t="s">
        <v>246</v>
      </c>
      <c r="G128" s="161" t="s">
        <v>223</v>
      </c>
      <c r="H128" s="161" t="s">
        <v>917</v>
      </c>
      <c r="I128" s="184" t="str">
        <f t="shared" si="5"/>
        <v>36068764d</v>
      </c>
      <c r="J128" s="159" t="str">
        <f t="shared" si="6"/>
        <v>36068764026 03</v>
      </c>
      <c r="K128" s="5"/>
      <c r="L128" s="159" t="str">
        <f t="shared" si="7"/>
        <v>36068764026 03B</v>
      </c>
      <c r="M128" s="5" t="str">
        <f t="shared" si="8"/>
        <v>Slovenská plavecká federáciadBVojtko Milan</v>
      </c>
      <c r="N128" s="3" t="str">
        <f t="shared" si="9"/>
        <v>36068764dB</v>
      </c>
    </row>
    <row r="129" spans="1:14" x14ac:dyDescent="0.2">
      <c r="A129" s="158" t="s">
        <v>518</v>
      </c>
      <c r="B129" s="196" t="str">
        <f>VLOOKUP(A129,Adr!A:B,2,FALSE)</f>
        <v>Slovenská rugbyová únia</v>
      </c>
      <c r="C129" s="188" t="s">
        <v>971</v>
      </c>
      <c r="D129" s="281">
        <v>36051</v>
      </c>
      <c r="E129" s="165">
        <v>0</v>
      </c>
      <c r="F129" s="158" t="s">
        <v>240</v>
      </c>
      <c r="G129" s="161" t="s">
        <v>221</v>
      </c>
      <c r="H129" s="161" t="s">
        <v>917</v>
      </c>
      <c r="I129" s="184" t="str">
        <f t="shared" si="5"/>
        <v>30851459a</v>
      </c>
      <c r="J129" s="159" t="str">
        <f t="shared" si="6"/>
        <v>30851459026 02</v>
      </c>
      <c r="K129" s="5" t="s">
        <v>972</v>
      </c>
      <c r="L129" s="159" t="str">
        <f t="shared" si="7"/>
        <v>30851459026 02B</v>
      </c>
      <c r="M129" s="5" t="str">
        <f t="shared" si="8"/>
        <v>Slovenská rugbyová úniaaBrugby - bežné transfery</v>
      </c>
      <c r="N129" s="3" t="str">
        <f t="shared" si="9"/>
        <v>30851459aB</v>
      </c>
    </row>
    <row r="130" spans="1:14" x14ac:dyDescent="0.2">
      <c r="A130" s="194" t="s">
        <v>524</v>
      </c>
      <c r="B130" s="196" t="str">
        <f>VLOOKUP(A130,Adr!A:B,2,FALSE)</f>
        <v>Slovenská skialpinistická asociácia</v>
      </c>
      <c r="C130" s="188" t="s">
        <v>973</v>
      </c>
      <c r="D130" s="280">
        <v>32930</v>
      </c>
      <c r="E130" s="222">
        <v>0</v>
      </c>
      <c r="F130" s="158" t="s">
        <v>240</v>
      </c>
      <c r="G130" s="161" t="s">
        <v>221</v>
      </c>
      <c r="H130" s="161" t="s">
        <v>917</v>
      </c>
      <c r="I130" s="184" t="str">
        <f t="shared" ref="I130:I193" si="10">A130&amp;F130</f>
        <v>37998919a</v>
      </c>
      <c r="J130" s="159" t="str">
        <f t="shared" ref="J130:J193" si="11">A130&amp;G130</f>
        <v>37998919026 02</v>
      </c>
      <c r="K130" s="5" t="s">
        <v>974</v>
      </c>
      <c r="L130" s="159" t="str">
        <f t="shared" ref="L130:L193" si="12">A130&amp;G130&amp;H130</f>
        <v>37998919026 02B</v>
      </c>
      <c r="M130" s="5" t="str">
        <f t="shared" ref="M130:M193" si="13">B130&amp;F130&amp;H130&amp;C130</f>
        <v>Slovenská skialpinistická asociáciaaBskialpinizmus - bežné transfery</v>
      </c>
      <c r="N130" s="3" t="str">
        <f t="shared" ref="N130:N193" si="14">+I130&amp;H130</f>
        <v>37998919aB</v>
      </c>
    </row>
    <row r="131" spans="1:14" x14ac:dyDescent="0.2">
      <c r="A131" s="194" t="s">
        <v>524</v>
      </c>
      <c r="B131" s="196" t="str">
        <f>VLOOKUP(A131,Adr!A:B,2,FALSE)</f>
        <v>Slovenská skialpinistická asociácia</v>
      </c>
      <c r="C131" s="177" t="s">
        <v>1655</v>
      </c>
      <c r="D131" s="279">
        <v>8000</v>
      </c>
      <c r="E131" s="165">
        <v>0</v>
      </c>
      <c r="F131" s="158" t="s">
        <v>246</v>
      </c>
      <c r="G131" s="161" t="s">
        <v>223</v>
      </c>
      <c r="H131" s="161" t="s">
        <v>917</v>
      </c>
      <c r="I131" s="184" t="str">
        <f t="shared" si="10"/>
        <v>37998919d</v>
      </c>
      <c r="J131" s="159" t="str">
        <f t="shared" si="11"/>
        <v>37998919026 03</v>
      </c>
      <c r="K131" s="5"/>
      <c r="L131" s="159" t="str">
        <f t="shared" si="12"/>
        <v>37998919026 03B</v>
      </c>
      <c r="M131" s="5" t="str">
        <f t="shared" si="13"/>
        <v>Slovenská skialpinistická asociáciadBCully Rebeka</v>
      </c>
      <c r="N131" s="3" t="str">
        <f t="shared" si="14"/>
        <v>37998919dB</v>
      </c>
    </row>
    <row r="132" spans="1:14" x14ac:dyDescent="0.2">
      <c r="A132" s="194" t="s">
        <v>524</v>
      </c>
      <c r="B132" s="196" t="str">
        <f>VLOOKUP(A132,Adr!A:B,2,FALSE)</f>
        <v>Slovenská skialpinistická asociácia</v>
      </c>
      <c r="C132" s="177" t="s">
        <v>1656</v>
      </c>
      <c r="D132" s="279">
        <v>26000</v>
      </c>
      <c r="E132" s="222">
        <v>0</v>
      </c>
      <c r="F132" s="158" t="s">
        <v>246</v>
      </c>
      <c r="G132" s="161" t="s">
        <v>223</v>
      </c>
      <c r="H132" s="161" t="s">
        <v>917</v>
      </c>
      <c r="I132" s="184" t="str">
        <f t="shared" si="10"/>
        <v>37998919d</v>
      </c>
      <c r="J132" s="159" t="str">
        <f t="shared" si="11"/>
        <v>37998919026 03</v>
      </c>
      <c r="K132" s="5"/>
      <c r="L132" s="159" t="str">
        <f t="shared" si="12"/>
        <v>37998919026 03B</v>
      </c>
      <c r="M132" s="5" t="str">
        <f t="shared" si="13"/>
        <v>Slovenská skialpinistická asociáciadBdvojica - mix - skialpinizmus</v>
      </c>
      <c r="N132" s="3" t="str">
        <f t="shared" si="14"/>
        <v>37998919dB</v>
      </c>
    </row>
    <row r="133" spans="1:14" x14ac:dyDescent="0.2">
      <c r="A133" s="194" t="s">
        <v>524</v>
      </c>
      <c r="B133" s="196" t="str">
        <f>VLOOKUP(A133,Adr!A:B,2,FALSE)</f>
        <v>Slovenská skialpinistická asociácia</v>
      </c>
      <c r="C133" s="177" t="s">
        <v>1366</v>
      </c>
      <c r="D133" s="279">
        <v>42000</v>
      </c>
      <c r="E133" s="165">
        <v>0</v>
      </c>
      <c r="F133" s="158" t="s">
        <v>246</v>
      </c>
      <c r="G133" s="161" t="s">
        <v>223</v>
      </c>
      <c r="H133" s="161" t="s">
        <v>917</v>
      </c>
      <c r="I133" s="184" t="str">
        <f t="shared" si="10"/>
        <v>37998919d</v>
      </c>
      <c r="J133" s="159" t="str">
        <f t="shared" si="11"/>
        <v>37998919026 03</v>
      </c>
      <c r="K133" s="5"/>
      <c r="L133" s="159" t="str">
        <f t="shared" si="12"/>
        <v>37998919026 03B</v>
      </c>
      <c r="M133" s="5" t="str">
        <f t="shared" si="13"/>
        <v>Slovenská skialpinistická asociáciadBJagerčíková Marianna</v>
      </c>
      <c r="N133" s="3" t="str">
        <f t="shared" si="14"/>
        <v>37998919dB</v>
      </c>
    </row>
    <row r="134" spans="1:14" x14ac:dyDescent="0.2">
      <c r="A134" s="194" t="s">
        <v>524</v>
      </c>
      <c r="B134" s="196" t="str">
        <f>VLOOKUP(A134,Adr!A:B,2,FALSE)</f>
        <v>Slovenská skialpinistická asociácia</v>
      </c>
      <c r="C134" s="177" t="s">
        <v>1657</v>
      </c>
      <c r="D134" s="279">
        <v>16000</v>
      </c>
      <c r="E134" s="222">
        <v>0</v>
      </c>
      <c r="F134" s="158" t="s">
        <v>246</v>
      </c>
      <c r="G134" s="161" t="s">
        <v>223</v>
      </c>
      <c r="H134" s="161" t="s">
        <v>917</v>
      </c>
      <c r="I134" s="184" t="str">
        <f t="shared" si="10"/>
        <v>37998919d</v>
      </c>
      <c r="J134" s="159" t="str">
        <f t="shared" si="11"/>
        <v>37998919026 03</v>
      </c>
      <c r="K134" s="5"/>
      <c r="L134" s="159" t="str">
        <f t="shared" si="12"/>
        <v>37998919026 03B</v>
      </c>
      <c r="M134" s="5" t="str">
        <f t="shared" si="13"/>
        <v>Slovenská skialpinistická asociáciadBKulanga Alex</v>
      </c>
      <c r="N134" s="3" t="str">
        <f t="shared" si="14"/>
        <v>37998919dB</v>
      </c>
    </row>
    <row r="135" spans="1:14" x14ac:dyDescent="0.2">
      <c r="A135" s="194" t="s">
        <v>524</v>
      </c>
      <c r="B135" s="196" t="str">
        <f>VLOOKUP(A135,Adr!A:B,2,FALSE)</f>
        <v>Slovenská skialpinistická asociácia</v>
      </c>
      <c r="C135" s="177" t="s">
        <v>1367</v>
      </c>
      <c r="D135" s="279">
        <v>8000</v>
      </c>
      <c r="E135" s="165">
        <v>0</v>
      </c>
      <c r="F135" s="158" t="s">
        <v>246</v>
      </c>
      <c r="G135" s="161" t="s">
        <v>223</v>
      </c>
      <c r="H135" s="161" t="s">
        <v>917</v>
      </c>
      <c r="I135" s="184" t="str">
        <f t="shared" si="10"/>
        <v>37998919d</v>
      </c>
      <c r="J135" s="159" t="str">
        <f t="shared" si="11"/>
        <v>37998919026 03</v>
      </c>
      <c r="K135" s="5"/>
      <c r="L135" s="159" t="str">
        <f t="shared" si="12"/>
        <v>37998919026 03B</v>
      </c>
      <c r="M135" s="5" t="str">
        <f t="shared" si="13"/>
        <v>Slovenská skialpinistická asociáciadBŠiarnik Jakub</v>
      </c>
      <c r="N135" s="3" t="str">
        <f t="shared" si="14"/>
        <v>37998919dB</v>
      </c>
    </row>
    <row r="136" spans="1:14" x14ac:dyDescent="0.2">
      <c r="A136" s="174" t="s">
        <v>533</v>
      </c>
      <c r="B136" s="196" t="str">
        <f>VLOOKUP(A136,Adr!A:B,2,FALSE)</f>
        <v>Slovenská softballová asociácia</v>
      </c>
      <c r="C136" s="177" t="s">
        <v>975</v>
      </c>
      <c r="D136" s="279">
        <v>53115</v>
      </c>
      <c r="E136" s="165">
        <v>0</v>
      </c>
      <c r="F136" s="158" t="s">
        <v>240</v>
      </c>
      <c r="G136" s="161" t="s">
        <v>221</v>
      </c>
      <c r="H136" s="161" t="s">
        <v>917</v>
      </c>
      <c r="I136" s="184" t="str">
        <f t="shared" si="10"/>
        <v>17316723a</v>
      </c>
      <c r="J136" s="159" t="str">
        <f t="shared" si="11"/>
        <v>17316723026 02</v>
      </c>
      <c r="K136" s="5" t="s">
        <v>976</v>
      </c>
      <c r="L136" s="159" t="str">
        <f t="shared" si="12"/>
        <v>17316723026 02B</v>
      </c>
      <c r="M136" s="5" t="str">
        <f t="shared" si="13"/>
        <v>Slovenská softballová asociáciaaBsoftbal - bežné transfery</v>
      </c>
      <c r="N136" s="3" t="str">
        <f t="shared" si="14"/>
        <v>17316723aB</v>
      </c>
    </row>
    <row r="137" spans="1:14" x14ac:dyDescent="0.2">
      <c r="A137" s="194" t="s">
        <v>538</v>
      </c>
      <c r="B137" s="196" t="str">
        <f>VLOOKUP(A137,Adr!A:B,2,FALSE)</f>
        <v>Slovenská squashová asociácia</v>
      </c>
      <c r="C137" s="177" t="s">
        <v>977</v>
      </c>
      <c r="D137" s="279">
        <v>32930</v>
      </c>
      <c r="E137" s="222">
        <v>0</v>
      </c>
      <c r="F137" s="158" t="s">
        <v>240</v>
      </c>
      <c r="G137" s="161" t="s">
        <v>221</v>
      </c>
      <c r="H137" s="161" t="s">
        <v>917</v>
      </c>
      <c r="I137" s="184" t="str">
        <f t="shared" si="10"/>
        <v>30807018a</v>
      </c>
      <c r="J137" s="159" t="str">
        <f t="shared" si="11"/>
        <v>30807018026 02</v>
      </c>
      <c r="K137" s="5" t="s">
        <v>978</v>
      </c>
      <c r="L137" s="159" t="str">
        <f t="shared" si="12"/>
        <v>30807018026 02B</v>
      </c>
      <c r="M137" s="5" t="str">
        <f t="shared" si="13"/>
        <v>Slovenská squashová asociáciaaBsquash - bežné transfery</v>
      </c>
      <c r="N137" s="3" t="str">
        <f t="shared" si="14"/>
        <v>30807018aB</v>
      </c>
    </row>
    <row r="138" spans="1:14" x14ac:dyDescent="0.2">
      <c r="A138" s="190" t="s">
        <v>545</v>
      </c>
      <c r="B138" s="196" t="str">
        <f>VLOOKUP(A138,Adr!A:B,2,FALSE)</f>
        <v>Slovenská triatlonová únia</v>
      </c>
      <c r="C138" s="177" t="s">
        <v>979</v>
      </c>
      <c r="D138" s="279">
        <v>260344</v>
      </c>
      <c r="E138" s="165">
        <v>0</v>
      </c>
      <c r="F138" s="158" t="s">
        <v>240</v>
      </c>
      <c r="G138" s="161" t="s">
        <v>221</v>
      </c>
      <c r="H138" s="161" t="s">
        <v>917</v>
      </c>
      <c r="I138" s="184" t="str">
        <f t="shared" si="10"/>
        <v>31745466a</v>
      </c>
      <c r="J138" s="159" t="str">
        <f t="shared" si="11"/>
        <v>31745466026 02</v>
      </c>
      <c r="K138" s="5" t="s">
        <v>980</v>
      </c>
      <c r="L138" s="159" t="str">
        <f t="shared" si="12"/>
        <v>31745466026 02B</v>
      </c>
      <c r="M138" s="5" t="str">
        <f t="shared" si="13"/>
        <v>Slovenská triatlonová úniaaBtriatlon - bežné transfery</v>
      </c>
      <c r="N138" s="3" t="str">
        <f t="shared" si="14"/>
        <v>31745466aB</v>
      </c>
    </row>
    <row r="139" spans="1:14" x14ac:dyDescent="0.2">
      <c r="A139" s="190" t="s">
        <v>545</v>
      </c>
      <c r="B139" s="196" t="str">
        <f>VLOOKUP(A139,Adr!A:B,2,FALSE)</f>
        <v>Slovenská triatlonová únia</v>
      </c>
      <c r="C139" s="161" t="s">
        <v>1310</v>
      </c>
      <c r="D139" s="280">
        <v>6759</v>
      </c>
      <c r="E139" s="222">
        <v>0</v>
      </c>
      <c r="F139" s="158" t="s">
        <v>244</v>
      </c>
      <c r="G139" s="161" t="s">
        <v>223</v>
      </c>
      <c r="H139" s="161" t="s">
        <v>917</v>
      </c>
      <c r="I139" s="184" t="str">
        <f t="shared" si="10"/>
        <v>31745466c</v>
      </c>
      <c r="J139" s="159" t="str">
        <f t="shared" si="11"/>
        <v>31745466026 03</v>
      </c>
      <c r="K139" s="5"/>
      <c r="L139" s="159" t="str">
        <f t="shared" si="12"/>
        <v>31745466026 03B</v>
      </c>
      <c r="M139" s="5" t="str">
        <f t="shared" si="13"/>
        <v>Slovenská triatlonová úniacBzabezpečenie a rozvoj športu triatlon zdravotne postihnutých športovcov</v>
      </c>
      <c r="N139" s="3" t="str">
        <f t="shared" si="14"/>
        <v>31745466cB</v>
      </c>
    </row>
    <row r="140" spans="1:14" x14ac:dyDescent="0.2">
      <c r="A140" s="194" t="s">
        <v>545</v>
      </c>
      <c r="B140" s="196" t="str">
        <f>VLOOKUP(A140,Adr!A:B,2,FALSE)</f>
        <v>Slovenská triatlonová únia</v>
      </c>
      <c r="C140" s="161" t="s">
        <v>1658</v>
      </c>
      <c r="D140" s="280">
        <v>18000</v>
      </c>
      <c r="E140" s="222">
        <v>0</v>
      </c>
      <c r="F140" s="158" t="s">
        <v>246</v>
      </c>
      <c r="G140" s="161" t="s">
        <v>223</v>
      </c>
      <c r="H140" s="161" t="s">
        <v>917</v>
      </c>
      <c r="I140" s="184" t="str">
        <f t="shared" si="10"/>
        <v>31745466d</v>
      </c>
      <c r="J140" s="159" t="str">
        <f t="shared" si="11"/>
        <v>31745466026 03</v>
      </c>
      <c r="K140" s="5"/>
      <c r="L140" s="159" t="str">
        <f t="shared" si="12"/>
        <v>31745466026 03B</v>
      </c>
      <c r="M140" s="5" t="str">
        <f t="shared" si="13"/>
        <v>Slovenská triatlonová úniadBDunajská Diana</v>
      </c>
      <c r="N140" s="3" t="str">
        <f t="shared" si="14"/>
        <v>31745466dB</v>
      </c>
    </row>
    <row r="141" spans="1:14" x14ac:dyDescent="0.2">
      <c r="A141" s="194" t="s">
        <v>545</v>
      </c>
      <c r="B141" s="196" t="str">
        <f>VLOOKUP(A141,Adr!A:B,2,FALSE)</f>
        <v>Slovenská triatlonová únia</v>
      </c>
      <c r="C141" s="177" t="s">
        <v>1368</v>
      </c>
      <c r="D141" s="279">
        <v>8000</v>
      </c>
      <c r="E141" s="165">
        <v>0</v>
      </c>
      <c r="F141" s="158" t="s">
        <v>246</v>
      </c>
      <c r="G141" s="161" t="s">
        <v>223</v>
      </c>
      <c r="H141" s="161" t="s">
        <v>917</v>
      </c>
      <c r="I141" s="184" t="str">
        <f t="shared" si="10"/>
        <v>31745466d</v>
      </c>
      <c r="J141" s="159" t="str">
        <f t="shared" si="11"/>
        <v>31745466026 03</v>
      </c>
      <c r="K141" s="5"/>
      <c r="L141" s="159" t="str">
        <f t="shared" si="12"/>
        <v>31745466026 03B</v>
      </c>
      <c r="M141" s="5" t="str">
        <f t="shared" si="13"/>
        <v>Slovenská triatlonová úniadBIvančík Dominik</v>
      </c>
      <c r="N141" s="3" t="str">
        <f t="shared" si="14"/>
        <v>31745466dB</v>
      </c>
    </row>
    <row r="142" spans="1:14" x14ac:dyDescent="0.2">
      <c r="A142" s="158" t="s">
        <v>545</v>
      </c>
      <c r="B142" s="196" t="str">
        <f>VLOOKUP(A142,Adr!A:B,2,FALSE)</f>
        <v>Slovenská triatlonová únia</v>
      </c>
      <c r="C142" s="188" t="s">
        <v>1369</v>
      </c>
      <c r="D142" s="281">
        <v>42000</v>
      </c>
      <c r="E142" s="222">
        <v>0</v>
      </c>
      <c r="F142" s="158" t="s">
        <v>246</v>
      </c>
      <c r="G142" s="161" t="s">
        <v>223</v>
      </c>
      <c r="H142" s="161" t="s">
        <v>917</v>
      </c>
      <c r="I142" s="184" t="str">
        <f t="shared" si="10"/>
        <v>31745466d</v>
      </c>
      <c r="J142" s="159" t="str">
        <f t="shared" si="11"/>
        <v>31745466026 03</v>
      </c>
      <c r="K142" s="5"/>
      <c r="L142" s="159" t="str">
        <f t="shared" si="12"/>
        <v>31745466026 03B</v>
      </c>
      <c r="M142" s="5" t="str">
        <f t="shared" si="13"/>
        <v>Slovenská triatlonová úniadBMichaličková Zuzana</v>
      </c>
      <c r="N142" s="3" t="str">
        <f t="shared" si="14"/>
        <v>31745466dB</v>
      </c>
    </row>
    <row r="143" spans="1:14" x14ac:dyDescent="0.2">
      <c r="A143" s="158" t="s">
        <v>551</v>
      </c>
      <c r="B143" s="196" t="str">
        <f>VLOOKUP(A143,Adr!A:B,2,FALSE)</f>
        <v>Slovenská volejbalová federácia</v>
      </c>
      <c r="C143" s="188" t="s">
        <v>981</v>
      </c>
      <c r="D143" s="281">
        <v>1910942</v>
      </c>
      <c r="E143" s="222">
        <v>0</v>
      </c>
      <c r="F143" s="158" t="s">
        <v>240</v>
      </c>
      <c r="G143" s="161" t="s">
        <v>221</v>
      </c>
      <c r="H143" s="161" t="s">
        <v>917</v>
      </c>
      <c r="I143" s="184" t="str">
        <f t="shared" si="10"/>
        <v>00688819a</v>
      </c>
      <c r="J143" s="159" t="str">
        <f t="shared" si="11"/>
        <v>00688819026 02</v>
      </c>
      <c r="K143" s="5" t="s">
        <v>982</v>
      </c>
      <c r="L143" s="159" t="str">
        <f t="shared" si="12"/>
        <v>00688819026 02B</v>
      </c>
      <c r="M143" s="5" t="str">
        <f t="shared" si="13"/>
        <v>Slovenská volejbalová federáciaaBvolejbal - bežné transfery</v>
      </c>
      <c r="N143" s="3" t="str">
        <f t="shared" si="14"/>
        <v>00688819aB</v>
      </c>
    </row>
    <row r="144" spans="1:14" x14ac:dyDescent="0.2">
      <c r="A144" s="190" t="s">
        <v>559</v>
      </c>
      <c r="B144" s="196" t="str">
        <f>VLOOKUP(A144,Adr!A:B,2,FALSE)</f>
        <v>Slovenský atletický zväz</v>
      </c>
      <c r="C144" s="177" t="s">
        <v>983</v>
      </c>
      <c r="D144" s="279">
        <v>3898001</v>
      </c>
      <c r="E144" s="165">
        <v>0</v>
      </c>
      <c r="F144" s="158" t="s">
        <v>240</v>
      </c>
      <c r="G144" s="161" t="s">
        <v>221</v>
      </c>
      <c r="H144" s="161" t="s">
        <v>917</v>
      </c>
      <c r="I144" s="184" t="str">
        <f t="shared" si="10"/>
        <v>36063835a</v>
      </c>
      <c r="J144" s="159" t="str">
        <f t="shared" si="11"/>
        <v>36063835026 02</v>
      </c>
      <c r="K144" s="5" t="s">
        <v>984</v>
      </c>
      <c r="L144" s="159" t="str">
        <f t="shared" si="12"/>
        <v>36063835026 02B</v>
      </c>
      <c r="M144" s="5" t="str">
        <f t="shared" si="13"/>
        <v>Slovenský atletický zväzaBatletika - bežné transfery</v>
      </c>
      <c r="N144" s="3" t="str">
        <f t="shared" si="14"/>
        <v>36063835aB</v>
      </c>
    </row>
    <row r="145" spans="1:14" x14ac:dyDescent="0.2">
      <c r="A145" s="174" t="s">
        <v>559</v>
      </c>
      <c r="B145" s="196" t="str">
        <f>VLOOKUP(A145,Adr!A:B,2,FALSE)</f>
        <v>Slovenský atletický zväz</v>
      </c>
      <c r="C145" s="188" t="s">
        <v>1614</v>
      </c>
      <c r="D145" s="279">
        <v>100000</v>
      </c>
      <c r="E145" s="222">
        <v>0</v>
      </c>
      <c r="F145" s="158" t="s">
        <v>240</v>
      </c>
      <c r="G145" s="161" t="s">
        <v>221</v>
      </c>
      <c r="H145" s="161" t="s">
        <v>940</v>
      </c>
      <c r="I145" s="184" t="str">
        <f t="shared" si="10"/>
        <v>36063835a</v>
      </c>
      <c r="J145" s="159" t="str">
        <f t="shared" si="11"/>
        <v>36063835026 02</v>
      </c>
      <c r="K145" s="5" t="s">
        <v>984</v>
      </c>
      <c r="L145" s="159" t="str">
        <f t="shared" si="12"/>
        <v>36063835026 02K</v>
      </c>
      <c r="M145" s="5" t="str">
        <f t="shared" si="13"/>
        <v>Slovenský atletický zväzaKatletika - kapitálové transfery</v>
      </c>
      <c r="N145" s="3" t="str">
        <f t="shared" si="14"/>
        <v>36063835aK</v>
      </c>
    </row>
    <row r="146" spans="1:14" x14ac:dyDescent="0.2">
      <c r="A146" s="194" t="s">
        <v>559</v>
      </c>
      <c r="B146" s="196" t="str">
        <f>VLOOKUP(A146,Adr!A:B,2,FALSE)</f>
        <v>Slovenský atletický zväz</v>
      </c>
      <c r="C146" s="177" t="s">
        <v>1659</v>
      </c>
      <c r="D146" s="279">
        <v>8000</v>
      </c>
      <c r="E146" s="165">
        <v>0</v>
      </c>
      <c r="F146" s="158" t="s">
        <v>246</v>
      </c>
      <c r="G146" s="161" t="s">
        <v>223</v>
      </c>
      <c r="H146" s="161" t="s">
        <v>917</v>
      </c>
      <c r="I146" s="184" t="str">
        <f t="shared" si="10"/>
        <v>36063835d</v>
      </c>
      <c r="J146" s="159" t="str">
        <f t="shared" si="11"/>
        <v>36063835026 03</v>
      </c>
      <c r="K146" s="5"/>
      <c r="L146" s="159" t="str">
        <f t="shared" si="12"/>
        <v>36063835026 03B</v>
      </c>
      <c r="M146" s="5" t="str">
        <f t="shared" si="13"/>
        <v>Slovenský atletický zväzdBČorejová Tereza</v>
      </c>
      <c r="N146" s="3" t="str">
        <f t="shared" si="14"/>
        <v>36063835dB</v>
      </c>
    </row>
    <row r="147" spans="1:14" x14ac:dyDescent="0.2">
      <c r="A147" s="158" t="s">
        <v>559</v>
      </c>
      <c r="B147" s="196" t="str">
        <f>VLOOKUP(A147,Adr!A:B,2,FALSE)</f>
        <v>Slovenský atletický zväz</v>
      </c>
      <c r="C147" s="188" t="s">
        <v>1370</v>
      </c>
      <c r="D147" s="178">
        <v>16000</v>
      </c>
      <c r="E147" s="222">
        <v>0</v>
      </c>
      <c r="F147" s="158" t="s">
        <v>246</v>
      </c>
      <c r="G147" s="161" t="s">
        <v>223</v>
      </c>
      <c r="H147" s="161" t="s">
        <v>917</v>
      </c>
      <c r="I147" s="184" t="str">
        <f t="shared" si="10"/>
        <v>36063835d</v>
      </c>
      <c r="J147" s="159" t="str">
        <f t="shared" si="11"/>
        <v>36063835026 03</v>
      </c>
      <c r="K147" s="5"/>
      <c r="L147" s="159" t="str">
        <f t="shared" si="12"/>
        <v>36063835026 03B</v>
      </c>
      <c r="M147" s="5" t="str">
        <f t="shared" si="13"/>
        <v>Slovenský atletický zväzdBForster Viktória</v>
      </c>
      <c r="N147" s="3" t="str">
        <f t="shared" si="14"/>
        <v>36063835dB</v>
      </c>
    </row>
    <row r="148" spans="1:14" x14ac:dyDescent="0.2">
      <c r="A148" s="194" t="s">
        <v>559</v>
      </c>
      <c r="B148" s="196" t="str">
        <f>VLOOKUP(A148,Adr!A:B,2,FALSE)</f>
        <v>Slovenský atletický zväz</v>
      </c>
      <c r="C148" s="177" t="s">
        <v>1373</v>
      </c>
      <c r="D148" s="279">
        <v>8000</v>
      </c>
      <c r="E148" s="165">
        <v>0</v>
      </c>
      <c r="F148" s="158" t="s">
        <v>246</v>
      </c>
      <c r="G148" s="161" t="s">
        <v>223</v>
      </c>
      <c r="H148" s="161" t="s">
        <v>917</v>
      </c>
      <c r="I148" s="184" t="str">
        <f t="shared" si="10"/>
        <v>36063835d</v>
      </c>
      <c r="J148" s="159" t="str">
        <f t="shared" si="11"/>
        <v>36063835026 03</v>
      </c>
      <c r="K148" s="5"/>
      <c r="L148" s="159" t="str">
        <f t="shared" si="12"/>
        <v>36063835026 03B</v>
      </c>
      <c r="M148" s="5" t="str">
        <f t="shared" si="13"/>
        <v>Slovenský atletický zväzdBFrličková Laura</v>
      </c>
      <c r="N148" s="3" t="str">
        <f t="shared" si="14"/>
        <v>36063835dB</v>
      </c>
    </row>
    <row r="149" spans="1:14" x14ac:dyDescent="0.2">
      <c r="A149" s="158" t="s">
        <v>559</v>
      </c>
      <c r="B149" s="196" t="str">
        <f>VLOOKUP(A149,Adr!A:B,2,FALSE)</f>
        <v>Slovenský atletický zväz</v>
      </c>
      <c r="C149" s="188" t="s">
        <v>1371</v>
      </c>
      <c r="D149" s="281">
        <v>42000</v>
      </c>
      <c r="E149" s="222">
        <v>0</v>
      </c>
      <c r="F149" s="158" t="s">
        <v>246</v>
      </c>
      <c r="G149" s="161" t="s">
        <v>223</v>
      </c>
      <c r="H149" s="161" t="s">
        <v>917</v>
      </c>
      <c r="I149" s="184" t="str">
        <f t="shared" si="10"/>
        <v>36063835d</v>
      </c>
      <c r="J149" s="159" t="str">
        <f t="shared" si="11"/>
        <v>36063835026 03</v>
      </c>
      <c r="K149" s="5"/>
      <c r="L149" s="159" t="str">
        <f t="shared" si="12"/>
        <v>36063835026 03B</v>
      </c>
      <c r="M149" s="5" t="str">
        <f t="shared" si="13"/>
        <v>Slovenský atletický zväzdBGajanová Gabriela</v>
      </c>
      <c r="N149" s="3" t="str">
        <f t="shared" si="14"/>
        <v>36063835dB</v>
      </c>
    </row>
    <row r="150" spans="1:14" x14ac:dyDescent="0.2">
      <c r="A150" s="194" t="s">
        <v>559</v>
      </c>
      <c r="B150" s="196" t="str">
        <f>VLOOKUP(A150,Adr!A:B,2,FALSE)</f>
        <v>Slovenský atletický zväz</v>
      </c>
      <c r="C150" s="177" t="s">
        <v>1660</v>
      </c>
      <c r="D150" s="279">
        <v>8000</v>
      </c>
      <c r="E150" s="165">
        <v>0</v>
      </c>
      <c r="F150" s="158" t="s">
        <v>246</v>
      </c>
      <c r="G150" s="161" t="s">
        <v>223</v>
      </c>
      <c r="H150" s="161" t="s">
        <v>917</v>
      </c>
      <c r="I150" s="184" t="str">
        <f t="shared" si="10"/>
        <v>36063835d</v>
      </c>
      <c r="J150" s="159" t="str">
        <f t="shared" si="11"/>
        <v>36063835026 03</v>
      </c>
      <c r="K150" s="5"/>
      <c r="L150" s="159" t="str">
        <f t="shared" si="12"/>
        <v>36063835026 03B</v>
      </c>
      <c r="M150" s="5" t="str">
        <f t="shared" si="13"/>
        <v>Slovenský atletický zväzdBGymerská Lenka</v>
      </c>
      <c r="N150" s="3" t="str">
        <f t="shared" si="14"/>
        <v>36063835dB</v>
      </c>
    </row>
    <row r="151" spans="1:14" x14ac:dyDescent="0.2">
      <c r="A151" s="190" t="s">
        <v>559</v>
      </c>
      <c r="B151" s="196" t="str">
        <f>VLOOKUP(A151,Adr!A:B,2,FALSE)</f>
        <v>Slovenský atletický zväz</v>
      </c>
      <c r="C151" s="161" t="s">
        <v>1661</v>
      </c>
      <c r="D151" s="280">
        <v>8000</v>
      </c>
      <c r="E151" s="222">
        <v>0</v>
      </c>
      <c r="F151" s="158" t="s">
        <v>246</v>
      </c>
      <c r="G151" s="161" t="s">
        <v>223</v>
      </c>
      <c r="H151" s="161" t="s">
        <v>917</v>
      </c>
      <c r="I151" s="184" t="str">
        <f t="shared" si="10"/>
        <v>36063835d</v>
      </c>
      <c r="J151" s="159" t="str">
        <f t="shared" si="11"/>
        <v>36063835026 03</v>
      </c>
      <c r="K151" s="5"/>
      <c r="L151" s="159" t="str">
        <f t="shared" si="12"/>
        <v>36063835026 03B</v>
      </c>
      <c r="M151" s="5" t="str">
        <f t="shared" si="13"/>
        <v>Slovenský atletický zväzdBHejčíková Nina</v>
      </c>
      <c r="N151" s="3" t="str">
        <f t="shared" si="14"/>
        <v>36063835dB</v>
      </c>
    </row>
    <row r="152" spans="1:14" x14ac:dyDescent="0.2">
      <c r="A152" s="190" t="s">
        <v>559</v>
      </c>
      <c r="B152" s="196" t="str">
        <f>VLOOKUP(A152,Adr!A:B,2,FALSE)</f>
        <v>Slovenský atletický zväz</v>
      </c>
      <c r="C152" s="188" t="s">
        <v>1662</v>
      </c>
      <c r="D152" s="279">
        <v>16000</v>
      </c>
      <c r="E152" s="165">
        <v>0</v>
      </c>
      <c r="F152" s="158" t="s">
        <v>246</v>
      </c>
      <c r="G152" s="161" t="s">
        <v>223</v>
      </c>
      <c r="H152" s="161" t="s">
        <v>917</v>
      </c>
      <c r="I152" s="184" t="str">
        <f t="shared" si="10"/>
        <v>36063835d</v>
      </c>
      <c r="J152" s="159" t="str">
        <f t="shared" si="11"/>
        <v>36063835026 03</v>
      </c>
      <c r="K152" s="5"/>
      <c r="L152" s="159" t="str">
        <f t="shared" si="12"/>
        <v>36063835026 03B</v>
      </c>
      <c r="M152" s="5" t="str">
        <f t="shared" si="13"/>
        <v>Slovenský atletický zväzdBLedecká Daniela</v>
      </c>
      <c r="N152" s="3" t="str">
        <f t="shared" si="14"/>
        <v>36063835dB</v>
      </c>
    </row>
    <row r="153" spans="1:14" x14ac:dyDescent="0.2">
      <c r="A153" s="194" t="s">
        <v>559</v>
      </c>
      <c r="B153" s="196" t="str">
        <f>VLOOKUP(A153,Adr!A:B,2,FALSE)</f>
        <v>Slovenský atletický zväz</v>
      </c>
      <c r="C153" s="177" t="s">
        <v>1663</v>
      </c>
      <c r="D153" s="279">
        <v>8000</v>
      </c>
      <c r="E153" s="222">
        <v>0</v>
      </c>
      <c r="F153" s="158" t="s">
        <v>246</v>
      </c>
      <c r="G153" s="161" t="s">
        <v>223</v>
      </c>
      <c r="H153" s="161" t="s">
        <v>917</v>
      </c>
      <c r="I153" s="184" t="str">
        <f t="shared" si="10"/>
        <v>36063835d</v>
      </c>
      <c r="J153" s="159" t="str">
        <f t="shared" si="11"/>
        <v>36063835026 03</v>
      </c>
      <c r="K153" s="5"/>
      <c r="L153" s="159" t="str">
        <f t="shared" si="12"/>
        <v>36063835026 03B</v>
      </c>
      <c r="M153" s="5" t="str">
        <f t="shared" si="13"/>
        <v>Slovenský atletický zväzdBPerončíková Paula</v>
      </c>
      <c r="N153" s="3" t="str">
        <f t="shared" si="14"/>
        <v>36063835dB</v>
      </c>
    </row>
    <row r="154" spans="1:14" x14ac:dyDescent="0.2">
      <c r="A154" s="158" t="s">
        <v>559</v>
      </c>
      <c r="B154" s="196" t="str">
        <f>VLOOKUP(A154,Adr!A:B,2,FALSE)</f>
        <v>Slovenský atletický zväz</v>
      </c>
      <c r="C154" s="189" t="s">
        <v>1372</v>
      </c>
      <c r="D154" s="183">
        <v>8000</v>
      </c>
      <c r="E154" s="165">
        <v>0</v>
      </c>
      <c r="F154" s="158" t="s">
        <v>246</v>
      </c>
      <c r="G154" s="161" t="s">
        <v>223</v>
      </c>
      <c r="H154" s="161" t="s">
        <v>917</v>
      </c>
      <c r="I154" s="184" t="str">
        <f t="shared" si="10"/>
        <v>36063835d</v>
      </c>
      <c r="J154" s="159" t="str">
        <f t="shared" si="11"/>
        <v>36063835026 03</v>
      </c>
      <c r="K154" s="5"/>
      <c r="L154" s="159" t="str">
        <f t="shared" si="12"/>
        <v>36063835026 03B</v>
      </c>
      <c r="M154" s="5" t="str">
        <f t="shared" si="13"/>
        <v>Slovenský atletický zväzdBSlezáková Rebecca</v>
      </c>
      <c r="N154" s="3" t="str">
        <f t="shared" si="14"/>
        <v>36063835dB</v>
      </c>
    </row>
    <row r="155" spans="1:14" x14ac:dyDescent="0.2">
      <c r="A155" s="190" t="s">
        <v>559</v>
      </c>
      <c r="B155" s="196" t="str">
        <f>VLOOKUP(A155,Adr!A:B,2,FALSE)</f>
        <v>Slovenský atletický zväz</v>
      </c>
      <c r="C155" s="161" t="s">
        <v>1664</v>
      </c>
      <c r="D155" s="164">
        <v>62000</v>
      </c>
      <c r="E155" s="222">
        <v>0</v>
      </c>
      <c r="F155" s="158" t="s">
        <v>246</v>
      </c>
      <c r="G155" s="161" t="s">
        <v>223</v>
      </c>
      <c r="H155" s="161" t="s">
        <v>917</v>
      </c>
      <c r="I155" s="184" t="str">
        <f t="shared" si="10"/>
        <v>36063835d</v>
      </c>
      <c r="J155" s="159" t="str">
        <f t="shared" si="11"/>
        <v>36063835026 03</v>
      </c>
      <c r="K155" s="5"/>
      <c r="L155" s="159" t="str">
        <f t="shared" si="12"/>
        <v>36063835026 03B</v>
      </c>
      <c r="M155" s="5" t="str">
        <f t="shared" si="13"/>
        <v>Slovenský atletický zväzdBZapletalová Emma</v>
      </c>
      <c r="N155" s="3" t="str">
        <f t="shared" si="14"/>
        <v>36063835dB</v>
      </c>
    </row>
    <row r="156" spans="1:14" x14ac:dyDescent="0.2">
      <c r="A156" s="158" t="s">
        <v>567</v>
      </c>
      <c r="B156" s="196" t="str">
        <f>VLOOKUP(A156,Adr!A:B,2,FALSE)</f>
        <v>Slovenský biliardový zväz</v>
      </c>
      <c r="C156" s="177" t="s">
        <v>985</v>
      </c>
      <c r="D156" s="279">
        <v>56308</v>
      </c>
      <c r="E156" s="165">
        <v>0</v>
      </c>
      <c r="F156" s="158" t="s">
        <v>240</v>
      </c>
      <c r="G156" s="161" t="s">
        <v>221</v>
      </c>
      <c r="H156" s="161" t="s">
        <v>917</v>
      </c>
      <c r="I156" s="184" t="str">
        <f t="shared" si="10"/>
        <v>31753825a</v>
      </c>
      <c r="J156" s="159" t="str">
        <f t="shared" si="11"/>
        <v>31753825026 02</v>
      </c>
      <c r="K156" s="5" t="s">
        <v>986</v>
      </c>
      <c r="L156" s="159" t="str">
        <f t="shared" si="12"/>
        <v>31753825026 02B</v>
      </c>
      <c r="M156" s="5" t="str">
        <f t="shared" si="13"/>
        <v>Slovenský biliardový zväzaBbiliard - bežné transfery</v>
      </c>
      <c r="N156" s="3" t="str">
        <f t="shared" si="14"/>
        <v>31753825aB</v>
      </c>
    </row>
    <row r="157" spans="1:14" x14ac:dyDescent="0.2">
      <c r="A157" s="194" t="s">
        <v>570</v>
      </c>
      <c r="B157" s="196" t="str">
        <f>VLOOKUP(A157,Adr!A:B,2,FALSE)</f>
        <v>Slovenský bowlingový zväz</v>
      </c>
      <c r="C157" s="177" t="s">
        <v>987</v>
      </c>
      <c r="D157" s="281">
        <v>71548</v>
      </c>
      <c r="E157" s="222">
        <v>0</v>
      </c>
      <c r="F157" s="158" t="s">
        <v>240</v>
      </c>
      <c r="G157" s="161" t="s">
        <v>221</v>
      </c>
      <c r="H157" s="161" t="s">
        <v>917</v>
      </c>
      <c r="I157" s="184" t="str">
        <f t="shared" si="10"/>
        <v>36128147a</v>
      </c>
      <c r="J157" s="159" t="str">
        <f t="shared" si="11"/>
        <v>36128147026 02</v>
      </c>
      <c r="K157" s="5" t="s">
        <v>988</v>
      </c>
      <c r="L157" s="159" t="str">
        <f t="shared" si="12"/>
        <v>36128147026 02B</v>
      </c>
      <c r="M157" s="5" t="str">
        <f t="shared" si="13"/>
        <v>Slovenský bowlingový zväzaBbowling - bežné transfery</v>
      </c>
      <c r="N157" s="3" t="str">
        <f t="shared" si="14"/>
        <v>36128147aB</v>
      </c>
    </row>
    <row r="158" spans="1:14" x14ac:dyDescent="0.2">
      <c r="A158" s="174" t="s">
        <v>577</v>
      </c>
      <c r="B158" s="196" t="str">
        <f>VLOOKUP(A158,Adr!A:B,2,FALSE)</f>
        <v>Slovenský bridžový zväz</v>
      </c>
      <c r="C158" s="177" t="s">
        <v>989</v>
      </c>
      <c r="D158" s="281">
        <v>32930</v>
      </c>
      <c r="E158" s="165">
        <v>0</v>
      </c>
      <c r="F158" s="158" t="s">
        <v>240</v>
      </c>
      <c r="G158" s="161" t="s">
        <v>221</v>
      </c>
      <c r="H158" s="161" t="s">
        <v>917</v>
      </c>
      <c r="I158" s="184" t="str">
        <f t="shared" si="10"/>
        <v>31770908a</v>
      </c>
      <c r="J158" s="159" t="str">
        <f t="shared" si="11"/>
        <v>31770908026 02</v>
      </c>
      <c r="K158" s="5" t="s">
        <v>990</v>
      </c>
      <c r="L158" s="159" t="str">
        <f t="shared" si="12"/>
        <v>31770908026 02B</v>
      </c>
      <c r="M158" s="5" t="str">
        <f t="shared" si="13"/>
        <v>Slovenský bridžový zväzaBbridž - bežné transfery</v>
      </c>
      <c r="N158" s="3" t="str">
        <f t="shared" si="14"/>
        <v>31770908aB</v>
      </c>
    </row>
    <row r="159" spans="1:14" x14ac:dyDescent="0.2">
      <c r="A159" s="158" t="s">
        <v>582</v>
      </c>
      <c r="B159" s="196" t="str">
        <f>VLOOKUP(A159,Adr!A:B,2,FALSE)</f>
        <v>Slovenský curlingový zväz</v>
      </c>
      <c r="C159" s="188" t="s">
        <v>991</v>
      </c>
      <c r="D159" s="281">
        <v>37906</v>
      </c>
      <c r="E159" s="222">
        <v>0</v>
      </c>
      <c r="F159" s="158" t="s">
        <v>240</v>
      </c>
      <c r="G159" s="161" t="s">
        <v>221</v>
      </c>
      <c r="H159" s="161" t="s">
        <v>917</v>
      </c>
      <c r="I159" s="184" t="str">
        <f t="shared" si="10"/>
        <v>37841866a</v>
      </c>
      <c r="J159" s="159" t="str">
        <f t="shared" si="11"/>
        <v>37841866026 02</v>
      </c>
      <c r="K159" s="5" t="s">
        <v>992</v>
      </c>
      <c r="L159" s="159" t="str">
        <f t="shared" si="12"/>
        <v>37841866026 02B</v>
      </c>
      <c r="M159" s="5" t="str">
        <f t="shared" si="13"/>
        <v>Slovenský curlingový zväzaBcurling - bežné transfery</v>
      </c>
      <c r="N159" s="3" t="str">
        <f t="shared" si="14"/>
        <v>37841866aB</v>
      </c>
    </row>
    <row r="160" spans="1:14" x14ac:dyDescent="0.2">
      <c r="A160" s="194" t="s">
        <v>589</v>
      </c>
      <c r="B160" s="196" t="str">
        <f>VLOOKUP(A160,Adr!A:B,2,FALSE)</f>
        <v>Slovenský futbalový zväz</v>
      </c>
      <c r="C160" s="177" t="s">
        <v>993</v>
      </c>
      <c r="D160" s="279">
        <v>13795401</v>
      </c>
      <c r="E160" s="165">
        <v>0</v>
      </c>
      <c r="F160" s="158" t="s">
        <v>240</v>
      </c>
      <c r="G160" s="161" t="s">
        <v>221</v>
      </c>
      <c r="H160" s="161" t="s">
        <v>917</v>
      </c>
      <c r="I160" s="184" t="str">
        <f t="shared" si="10"/>
        <v>00687308a</v>
      </c>
      <c r="J160" s="159" t="str">
        <f t="shared" si="11"/>
        <v>00687308026 02</v>
      </c>
      <c r="K160" s="5" t="s">
        <v>994</v>
      </c>
      <c r="L160" s="159" t="str">
        <f t="shared" si="12"/>
        <v>00687308026 02B</v>
      </c>
      <c r="M160" s="5" t="str">
        <f t="shared" si="13"/>
        <v>Slovenský futbalový zväzaBfutbal - bežné transfery</v>
      </c>
      <c r="N160" s="3" t="str">
        <f t="shared" si="14"/>
        <v>00687308aB</v>
      </c>
    </row>
    <row r="161" spans="1:14" x14ac:dyDescent="0.2">
      <c r="A161" s="190" t="s">
        <v>589</v>
      </c>
      <c r="B161" s="196" t="str">
        <f>VLOOKUP(A161,Adr!A:B,2,FALSE)</f>
        <v>Slovenský futbalový zväz</v>
      </c>
      <c r="C161" s="161" t="s">
        <v>1615</v>
      </c>
      <c r="D161" s="164">
        <v>200000</v>
      </c>
      <c r="E161" s="222">
        <v>0</v>
      </c>
      <c r="F161" s="158" t="s">
        <v>240</v>
      </c>
      <c r="G161" s="161" t="s">
        <v>221</v>
      </c>
      <c r="H161" s="161" t="s">
        <v>940</v>
      </c>
      <c r="I161" s="184" t="str">
        <f t="shared" si="10"/>
        <v>00687308a</v>
      </c>
      <c r="J161" s="159" t="str">
        <f t="shared" si="11"/>
        <v>00687308026 02</v>
      </c>
      <c r="K161" s="5" t="s">
        <v>994</v>
      </c>
      <c r="L161" s="159" t="str">
        <f t="shared" si="12"/>
        <v>00687308026 02K</v>
      </c>
      <c r="M161" s="5" t="str">
        <f t="shared" si="13"/>
        <v>Slovenský futbalový zväzaKfutbal - kapitálové transfery</v>
      </c>
      <c r="N161" s="3" t="str">
        <f t="shared" si="14"/>
        <v>00687308aK</v>
      </c>
    </row>
    <row r="162" spans="1:14" x14ac:dyDescent="0.2">
      <c r="A162" s="194" t="s">
        <v>597</v>
      </c>
      <c r="B162" s="196" t="str">
        <f>VLOOKUP(A162,Adr!A:B,2,FALSE)</f>
        <v>Slovenský horolezecký spolok JAMES</v>
      </c>
      <c r="C162" s="177" t="s">
        <v>995</v>
      </c>
      <c r="D162" s="279">
        <v>119676</v>
      </c>
      <c r="E162" s="165">
        <v>0</v>
      </c>
      <c r="F162" s="158" t="s">
        <v>240</v>
      </c>
      <c r="G162" s="161" t="s">
        <v>221</v>
      </c>
      <c r="H162" s="161" t="s">
        <v>917</v>
      </c>
      <c r="I162" s="184" t="str">
        <f t="shared" si="10"/>
        <v>00586455a</v>
      </c>
      <c r="J162" s="159" t="str">
        <f t="shared" si="11"/>
        <v>00586455026 02</v>
      </c>
      <c r="K162" s="5" t="s">
        <v>996</v>
      </c>
      <c r="L162" s="159" t="str">
        <f t="shared" si="12"/>
        <v>00586455026 02B</v>
      </c>
      <c r="M162" s="5" t="str">
        <f t="shared" si="13"/>
        <v>Slovenský horolezecký spolok JAMESaBhorolezectvo - bežné transfery</v>
      </c>
      <c r="N162" s="3" t="str">
        <f t="shared" si="14"/>
        <v>00586455aB</v>
      </c>
    </row>
    <row r="163" spans="1:14" x14ac:dyDescent="0.2">
      <c r="A163" s="194" t="s">
        <v>597</v>
      </c>
      <c r="B163" s="196" t="str">
        <f>VLOOKUP(A163,Adr!A:B,2,FALSE)</f>
        <v>Slovenský horolezecký spolok JAMES</v>
      </c>
      <c r="C163" s="182" t="s">
        <v>997</v>
      </c>
      <c r="D163" s="280">
        <v>57523</v>
      </c>
      <c r="E163" s="222">
        <v>0</v>
      </c>
      <c r="F163" s="158" t="s">
        <v>240</v>
      </c>
      <c r="G163" s="161" t="s">
        <v>221</v>
      </c>
      <c r="H163" s="161" t="s">
        <v>917</v>
      </c>
      <c r="I163" s="184" t="str">
        <f t="shared" si="10"/>
        <v>00586455a</v>
      </c>
      <c r="J163" s="159" t="str">
        <f t="shared" si="11"/>
        <v>00586455026 02</v>
      </c>
      <c r="K163" s="5" t="s">
        <v>998</v>
      </c>
      <c r="L163" s="159" t="str">
        <f t="shared" si="12"/>
        <v>00586455026 02B</v>
      </c>
      <c r="M163" s="5" t="str">
        <f t="shared" si="13"/>
        <v>Slovenský horolezecký spolok JAMESaBšportové lezenie - bežné transfery</v>
      </c>
      <c r="N163" s="3" t="str">
        <f t="shared" si="14"/>
        <v>00586455aB</v>
      </c>
    </row>
    <row r="164" spans="1:14" x14ac:dyDescent="0.2">
      <c r="A164" s="194" t="s">
        <v>597</v>
      </c>
      <c r="B164" s="196" t="str">
        <f>VLOOKUP(A164,Adr!A:B,2,FALSE)</f>
        <v>Slovenský horolezecký spolok JAMES</v>
      </c>
      <c r="C164" s="177" t="s">
        <v>1311</v>
      </c>
      <c r="D164" s="279">
        <v>8326</v>
      </c>
      <c r="E164" s="165">
        <v>0</v>
      </c>
      <c r="F164" s="158" t="s">
        <v>244</v>
      </c>
      <c r="G164" s="161" t="s">
        <v>223</v>
      </c>
      <c r="H164" s="161" t="s">
        <v>917</v>
      </c>
      <c r="I164" s="184" t="str">
        <f t="shared" si="10"/>
        <v>00586455c</v>
      </c>
      <c r="J164" s="159" t="str">
        <f t="shared" si="11"/>
        <v>00586455026 03</v>
      </c>
      <c r="K164" s="5"/>
      <c r="L164" s="159" t="str">
        <f t="shared" si="12"/>
        <v>00586455026 03B</v>
      </c>
      <c r="M164" s="5" t="str">
        <f t="shared" si="13"/>
        <v>Slovenský horolezecký spolok JAMEScBzabezpečenie a rozvoj športu para lezenie zdravotne postihnutých športovcov</v>
      </c>
      <c r="N164" s="3" t="str">
        <f t="shared" si="14"/>
        <v>00586455cB</v>
      </c>
    </row>
    <row r="165" spans="1:14" x14ac:dyDescent="0.2">
      <c r="A165" s="158" t="s">
        <v>597</v>
      </c>
      <c r="B165" s="196" t="str">
        <f>VLOOKUP(A165,Adr!A:B,2,FALSE)</f>
        <v>Slovenský horolezecký spolok JAMES</v>
      </c>
      <c r="C165" s="188" t="s">
        <v>1374</v>
      </c>
      <c r="D165" s="281">
        <v>8000</v>
      </c>
      <c r="E165" s="165">
        <v>0</v>
      </c>
      <c r="F165" s="158" t="s">
        <v>246</v>
      </c>
      <c r="G165" s="161" t="s">
        <v>223</v>
      </c>
      <c r="H165" s="161" t="s">
        <v>917</v>
      </c>
      <c r="I165" s="184" t="str">
        <f t="shared" si="10"/>
        <v>00586455d</v>
      </c>
      <c r="J165" s="159" t="str">
        <f t="shared" si="11"/>
        <v>00586455026 03</v>
      </c>
      <c r="K165" s="5"/>
      <c r="L165" s="159" t="str">
        <f t="shared" si="12"/>
        <v>00586455026 03B</v>
      </c>
      <c r="M165" s="5" t="str">
        <f t="shared" si="13"/>
        <v>Slovenský horolezecký spolok JAMESdBBuršíková Martina</v>
      </c>
      <c r="N165" s="3" t="str">
        <f t="shared" si="14"/>
        <v>00586455dB</v>
      </c>
    </row>
    <row r="166" spans="1:14" x14ac:dyDescent="0.2">
      <c r="A166" s="194" t="s">
        <v>597</v>
      </c>
      <c r="B166" s="196" t="str">
        <f>VLOOKUP(A166,Adr!A:B,2,FALSE)</f>
        <v>Slovenský horolezecký spolok JAMES</v>
      </c>
      <c r="C166" s="177" t="s">
        <v>1665</v>
      </c>
      <c r="D166" s="279">
        <v>8000</v>
      </c>
      <c r="E166" s="222">
        <v>0</v>
      </c>
      <c r="F166" s="158" t="s">
        <v>246</v>
      </c>
      <c r="G166" s="161" t="s">
        <v>223</v>
      </c>
      <c r="H166" s="161" t="s">
        <v>917</v>
      </c>
      <c r="I166" s="184" t="str">
        <f t="shared" si="10"/>
        <v>00586455d</v>
      </c>
      <c r="J166" s="159" t="str">
        <f t="shared" si="11"/>
        <v>00586455026 03</v>
      </c>
      <c r="K166" s="5"/>
      <c r="L166" s="159" t="str">
        <f t="shared" si="12"/>
        <v>00586455026 03B</v>
      </c>
      <c r="M166" s="5" t="str">
        <f t="shared" si="13"/>
        <v>Slovenský horolezecký spolok JAMESdBMatejička Filip</v>
      </c>
      <c r="N166" s="3" t="str">
        <f t="shared" si="14"/>
        <v>00586455dB</v>
      </c>
    </row>
    <row r="167" spans="1:14" ht="22.5" x14ac:dyDescent="0.2">
      <c r="A167" s="194">
        <v>31771688</v>
      </c>
      <c r="B167" s="196" t="str">
        <f>VLOOKUP(A167,Adr!A:B,2,FALSE)</f>
        <v>Slovenský kolkársky zväz</v>
      </c>
      <c r="C167" s="182" t="s">
        <v>253</v>
      </c>
      <c r="D167" s="280">
        <v>38900</v>
      </c>
      <c r="E167" s="222">
        <v>0</v>
      </c>
      <c r="F167" s="158" t="s">
        <v>252</v>
      </c>
      <c r="G167" s="161" t="s">
        <v>223</v>
      </c>
      <c r="H167" s="161" t="s">
        <v>917</v>
      </c>
      <c r="I167" s="184" t="str">
        <f t="shared" si="10"/>
        <v>31771688g</v>
      </c>
      <c r="J167" s="159" t="str">
        <f t="shared" si="11"/>
        <v>31771688026 03</v>
      </c>
      <c r="K167" s="5"/>
      <c r="L167" s="159" t="str">
        <f t="shared" si="12"/>
        <v>31771688026 03B</v>
      </c>
      <c r="M167" s="5" t="str">
        <f t="shared" si="13"/>
        <v>Slovenský kolkársky zväzgBrozvoj športov, ktoré nie sú uznanými podľa zákona č. 440/2015 Z. z.</v>
      </c>
      <c r="N167" s="3" t="str">
        <f t="shared" si="14"/>
        <v>31771688gB</v>
      </c>
    </row>
    <row r="168" spans="1:14" x14ac:dyDescent="0.2">
      <c r="A168" s="190" t="s">
        <v>603</v>
      </c>
      <c r="B168" s="196" t="str">
        <f>VLOOKUP(A168,Adr!A:B,2,FALSE)</f>
        <v>Slovenský krasokorčuliarsky zväz</v>
      </c>
      <c r="C168" s="161" t="s">
        <v>999</v>
      </c>
      <c r="D168" s="280">
        <v>291198</v>
      </c>
      <c r="E168" s="165">
        <v>0</v>
      </c>
      <c r="F168" s="158" t="s">
        <v>240</v>
      </c>
      <c r="G168" s="161" t="s">
        <v>221</v>
      </c>
      <c r="H168" s="161" t="s">
        <v>917</v>
      </c>
      <c r="I168" s="184" t="str">
        <f t="shared" si="10"/>
        <v>31805540a</v>
      </c>
      <c r="J168" s="159" t="str">
        <f t="shared" si="11"/>
        <v>31805540026 02</v>
      </c>
      <c r="K168" s="5" t="s">
        <v>1000</v>
      </c>
      <c r="L168" s="159" t="str">
        <f t="shared" si="12"/>
        <v>31805540026 02B</v>
      </c>
      <c r="M168" s="5" t="str">
        <f t="shared" si="13"/>
        <v>Slovenský krasokorčuliarsky zväzaBkrasokorčuľovanie - bežné transfery</v>
      </c>
      <c r="N168" s="3" t="str">
        <f t="shared" si="14"/>
        <v>31805540aB</v>
      </c>
    </row>
    <row r="169" spans="1:14" x14ac:dyDescent="0.2">
      <c r="A169" s="174" t="s">
        <v>603</v>
      </c>
      <c r="B169" s="196" t="str">
        <f>VLOOKUP(A169,Adr!A:B,2,FALSE)</f>
        <v>Slovenský krasokorčuliarsky zväz</v>
      </c>
      <c r="C169" s="177" t="s">
        <v>1375</v>
      </c>
      <c r="D169" s="279">
        <v>26000</v>
      </c>
      <c r="E169" s="165">
        <v>0</v>
      </c>
      <c r="F169" s="158" t="s">
        <v>246</v>
      </c>
      <c r="G169" s="161" t="s">
        <v>223</v>
      </c>
      <c r="H169" s="161" t="s">
        <v>917</v>
      </c>
      <c r="I169" s="184" t="str">
        <f t="shared" si="10"/>
        <v>31805540d</v>
      </c>
      <c r="J169" s="159" t="str">
        <f t="shared" si="11"/>
        <v>31805540026 03</v>
      </c>
      <c r="K169" s="5"/>
      <c r="L169" s="159" t="str">
        <f t="shared" si="12"/>
        <v>31805540026 03B</v>
      </c>
      <c r="M169" s="5" t="str">
        <f t="shared" si="13"/>
        <v>Slovenský krasokorčuliarsky zväzdBHagara Adam</v>
      </c>
      <c r="N169" s="3" t="str">
        <f t="shared" si="14"/>
        <v>31805540dB</v>
      </c>
    </row>
    <row r="170" spans="1:14" x14ac:dyDescent="0.2">
      <c r="A170" s="158" t="s">
        <v>611</v>
      </c>
      <c r="B170" s="196" t="str">
        <f>VLOOKUP(A170,Adr!A:B,2,FALSE)</f>
        <v>Slovenský lukostrelecký zväz</v>
      </c>
      <c r="C170" s="177" t="s">
        <v>1001</v>
      </c>
      <c r="D170" s="279">
        <v>258917</v>
      </c>
      <c r="E170" s="222">
        <v>0</v>
      </c>
      <c r="F170" s="158" t="s">
        <v>240</v>
      </c>
      <c r="G170" s="161" t="s">
        <v>221</v>
      </c>
      <c r="H170" s="161" t="s">
        <v>917</v>
      </c>
      <c r="I170" s="184" t="str">
        <f t="shared" si="10"/>
        <v>30793009a</v>
      </c>
      <c r="J170" s="159" t="str">
        <f t="shared" si="11"/>
        <v>30793009026 02</v>
      </c>
      <c r="K170" s="5" t="s">
        <v>1002</v>
      </c>
      <c r="L170" s="159" t="str">
        <f t="shared" si="12"/>
        <v>30793009026 02B</v>
      </c>
      <c r="M170" s="5" t="str">
        <f t="shared" si="13"/>
        <v>Slovenský lukostrelecký zväzaBlukostreľba - bežné transfery</v>
      </c>
      <c r="N170" s="3" t="str">
        <f t="shared" si="14"/>
        <v>30793009aB</v>
      </c>
    </row>
    <row r="171" spans="1:14" x14ac:dyDescent="0.2">
      <c r="A171" s="194" t="s">
        <v>611</v>
      </c>
      <c r="B171" s="196" t="str">
        <f>VLOOKUP(A171,Adr!A:B,2,FALSE)</f>
        <v>Slovenský lukostrelecký zväz</v>
      </c>
      <c r="C171" s="161" t="s">
        <v>1376</v>
      </c>
      <c r="D171" s="280">
        <v>36000</v>
      </c>
      <c r="E171" s="222">
        <v>0</v>
      </c>
      <c r="F171" s="158" t="s">
        <v>246</v>
      </c>
      <c r="G171" s="161" t="s">
        <v>223</v>
      </c>
      <c r="H171" s="161" t="s">
        <v>917</v>
      </c>
      <c r="I171" s="184" t="str">
        <f t="shared" si="10"/>
        <v>30793009d</v>
      </c>
      <c r="J171" s="159" t="str">
        <f t="shared" si="11"/>
        <v>30793009026 03</v>
      </c>
      <c r="K171" s="5"/>
      <c r="L171" s="159" t="str">
        <f t="shared" si="12"/>
        <v>30793009026 03B</v>
      </c>
      <c r="M171" s="5" t="str">
        <f t="shared" si="13"/>
        <v>Slovenský lukostrelecký zväzdBBaránková Denisa</v>
      </c>
      <c r="N171" s="3" t="str">
        <f t="shared" si="14"/>
        <v>30793009dB</v>
      </c>
    </row>
    <row r="172" spans="1:14" x14ac:dyDescent="0.2">
      <c r="A172" s="158" t="s">
        <v>617</v>
      </c>
      <c r="B172" s="196" t="str">
        <f>VLOOKUP(A172,Adr!A:B,2,FALSE)</f>
        <v>Slovenský národný aeroklub generála Milana Rastislava Štefánika</v>
      </c>
      <c r="C172" s="161" t="s">
        <v>1003</v>
      </c>
      <c r="D172" s="280">
        <v>138662</v>
      </c>
      <c r="E172" s="165">
        <v>0</v>
      </c>
      <c r="F172" s="158" t="s">
        <v>240</v>
      </c>
      <c r="G172" s="161" t="s">
        <v>221</v>
      </c>
      <c r="H172" s="161" t="s">
        <v>917</v>
      </c>
      <c r="I172" s="184" t="str">
        <f t="shared" si="10"/>
        <v>00677604a</v>
      </c>
      <c r="J172" s="159" t="str">
        <f t="shared" si="11"/>
        <v>00677604026 02</v>
      </c>
      <c r="K172" s="5" t="s">
        <v>1004</v>
      </c>
      <c r="L172" s="159" t="str">
        <f t="shared" si="12"/>
        <v>00677604026 02B</v>
      </c>
      <c r="M172" s="5" t="str">
        <f t="shared" si="13"/>
        <v>Slovenský národný aeroklub generála Milana Rastislava ŠtefánikaaBletecké športy - bežné transfery</v>
      </c>
      <c r="N172" s="3" t="str">
        <f t="shared" si="14"/>
        <v>00677604aB</v>
      </c>
    </row>
    <row r="173" spans="1:14" x14ac:dyDescent="0.2">
      <c r="A173" s="194" t="s">
        <v>626</v>
      </c>
      <c r="B173" s="196" t="str">
        <f>VLOOKUP(A173,Adr!A:B,2,FALSE)</f>
        <v>Slovenský olympijský a športový výbor</v>
      </c>
      <c r="C173" s="188" t="s">
        <v>1005</v>
      </c>
      <c r="D173" s="279">
        <v>2881406</v>
      </c>
      <c r="E173" s="165">
        <v>0</v>
      </c>
      <c r="F173" s="158" t="s">
        <v>242</v>
      </c>
      <c r="G173" s="161" t="s">
        <v>221</v>
      </c>
      <c r="H173" s="161" t="s">
        <v>917</v>
      </c>
      <c r="I173" s="184" t="str">
        <f t="shared" si="10"/>
        <v>30811082b</v>
      </c>
      <c r="J173" s="159" t="str">
        <f t="shared" si="11"/>
        <v>30811082026 02</v>
      </c>
      <c r="K173" s="5"/>
      <c r="L173" s="159" t="str">
        <f t="shared" si="12"/>
        <v>30811082026 02B</v>
      </c>
      <c r="M173" s="5" t="str">
        <f t="shared" si="13"/>
        <v>Slovenský olympijský a športový výborbBčinnosť Slovenského olympijského a športového výboru</v>
      </c>
      <c r="N173" s="3" t="str">
        <f t="shared" si="14"/>
        <v>30811082bB</v>
      </c>
    </row>
    <row r="174" spans="1:14" x14ac:dyDescent="0.2">
      <c r="A174" s="194" t="s">
        <v>626</v>
      </c>
      <c r="B174" s="196" t="str">
        <f>VLOOKUP(A174,Adr!A:B,2,FALSE)</f>
        <v>Slovenský olympijský a športový výbor</v>
      </c>
      <c r="C174" s="177" t="s">
        <v>1625</v>
      </c>
      <c r="D174" s="279">
        <v>70000</v>
      </c>
      <c r="E174" s="165">
        <v>0</v>
      </c>
      <c r="F174" s="158" t="s">
        <v>248</v>
      </c>
      <c r="G174" s="161" t="s">
        <v>223</v>
      </c>
      <c r="H174" s="161" t="s">
        <v>917</v>
      </c>
      <c r="I174" s="184" t="str">
        <f t="shared" si="10"/>
        <v>30811082e</v>
      </c>
      <c r="J174" s="159" t="str">
        <f t="shared" si="11"/>
        <v>30811082026 03</v>
      </c>
      <c r="K174" s="5"/>
      <c r="L174" s="159" t="str">
        <f t="shared" si="12"/>
        <v>30811082026 03B</v>
      </c>
      <c r="M174" s="5" t="str">
        <f t="shared" si="13"/>
        <v>Slovenský olympijský a športový výboreBOlympijské hry mládeže Dakar 2026</v>
      </c>
      <c r="N174" s="3" t="str">
        <f t="shared" si="14"/>
        <v>30811082eB</v>
      </c>
    </row>
    <row r="175" spans="1:14" ht="22.5" x14ac:dyDescent="0.2">
      <c r="A175" s="194" t="s">
        <v>626</v>
      </c>
      <c r="B175" s="196" t="str">
        <f>VLOOKUP(A175,Adr!A:B,2,FALSE)</f>
        <v>Slovenský olympijský a športový výbor</v>
      </c>
      <c r="C175" s="188" t="s">
        <v>1635</v>
      </c>
      <c r="D175" s="282">
        <v>189700</v>
      </c>
      <c r="E175" s="165">
        <v>0</v>
      </c>
      <c r="F175" s="158" t="s">
        <v>248</v>
      </c>
      <c r="G175" s="161" t="s">
        <v>223</v>
      </c>
      <c r="H175" s="161" t="s">
        <v>917</v>
      </c>
      <c r="I175" s="184" t="str">
        <f t="shared" si="10"/>
        <v>30811082e</v>
      </c>
      <c r="J175" s="159" t="str">
        <f t="shared" si="11"/>
        <v>30811082026 03</v>
      </c>
      <c r="K175" s="5"/>
      <c r="L175" s="159" t="str">
        <f t="shared" si="12"/>
        <v>30811082026 03B</v>
      </c>
      <c r="M175" s="5" t="str">
        <f t="shared" si="13"/>
        <v>Slovenský olympijský a športový výboreBzabezpečenie účasti reprezentantov SR na XXV. ZOH v Miláne a Cortine d´Ampezzo</v>
      </c>
      <c r="N175" s="3" t="str">
        <f t="shared" si="14"/>
        <v>30811082eB</v>
      </c>
    </row>
    <row r="176" spans="1:14" x14ac:dyDescent="0.2">
      <c r="A176" s="194" t="s">
        <v>626</v>
      </c>
      <c r="B176" s="196" t="str">
        <f>VLOOKUP(A176,Adr!A:B,2,FALSE)</f>
        <v>Slovenský olympijský a športový výbor</v>
      </c>
      <c r="C176" s="177" t="s">
        <v>1626</v>
      </c>
      <c r="D176" s="279">
        <v>90000</v>
      </c>
      <c r="E176" s="222">
        <v>0</v>
      </c>
      <c r="F176" s="158" t="s">
        <v>248</v>
      </c>
      <c r="G176" s="161" t="s">
        <v>223</v>
      </c>
      <c r="H176" s="161" t="s">
        <v>917</v>
      </c>
      <c r="I176" s="184" t="str">
        <f t="shared" si="10"/>
        <v>30811082e</v>
      </c>
      <c r="J176" s="159" t="str">
        <f t="shared" si="11"/>
        <v>30811082026 03</v>
      </c>
      <c r="K176" s="5"/>
      <c r="L176" s="159" t="str">
        <f t="shared" si="12"/>
        <v>30811082026 03B</v>
      </c>
      <c r="M176" s="5" t="str">
        <f t="shared" si="13"/>
        <v>Slovenský olympijský a športový výboreBZimný Európsky olympijský festival mládeže Brašov 2027</v>
      </c>
      <c r="N176" s="3" t="str">
        <f t="shared" si="14"/>
        <v>30811082eB</v>
      </c>
    </row>
    <row r="177" spans="1:14" x14ac:dyDescent="0.2">
      <c r="A177" s="170" t="s">
        <v>1277</v>
      </c>
      <c r="B177" s="196" t="str">
        <f>VLOOKUP(A177,Adr!A:B,2,FALSE)</f>
        <v>Slovenský paralympijský výbor</v>
      </c>
      <c r="C177" s="177" t="s">
        <v>1305</v>
      </c>
      <c r="D177" s="281">
        <v>1117408</v>
      </c>
      <c r="E177" s="222">
        <v>0</v>
      </c>
      <c r="F177" s="158" t="s">
        <v>244</v>
      </c>
      <c r="G177" s="161" t="s">
        <v>223</v>
      </c>
      <c r="H177" s="161" t="s">
        <v>917</v>
      </c>
      <c r="I177" s="184" t="str">
        <f t="shared" si="10"/>
        <v>31745661c</v>
      </c>
      <c r="J177" s="159" t="str">
        <f t="shared" si="11"/>
        <v>31745661026 03</v>
      </c>
      <c r="K177" s="5"/>
      <c r="L177" s="159" t="str">
        <f t="shared" si="12"/>
        <v>31745661026 03B</v>
      </c>
      <c r="M177" s="5" t="str">
        <f t="shared" si="13"/>
        <v>Slovenský paralympijský výborcBčinnosť Slovenského paralympijského výboru</v>
      </c>
      <c r="N177" s="3" t="str">
        <f t="shared" si="14"/>
        <v>31745661cB</v>
      </c>
    </row>
    <row r="178" spans="1:14" x14ac:dyDescent="0.2">
      <c r="A178" s="174" t="s">
        <v>1277</v>
      </c>
      <c r="B178" s="196" t="str">
        <f>VLOOKUP(A178,Adr!A:B,2,FALSE)</f>
        <v>Slovenský paralympijský výbor</v>
      </c>
      <c r="C178" s="177" t="s">
        <v>1666</v>
      </c>
      <c r="D178" s="279">
        <v>7000</v>
      </c>
      <c r="E178" s="165">
        <v>0</v>
      </c>
      <c r="F178" s="158" t="s">
        <v>246</v>
      </c>
      <c r="G178" s="161" t="s">
        <v>223</v>
      </c>
      <c r="H178" s="161" t="s">
        <v>917</v>
      </c>
      <c r="I178" s="184" t="str">
        <f t="shared" si="10"/>
        <v>31745661d</v>
      </c>
      <c r="J178" s="159" t="str">
        <f t="shared" si="11"/>
        <v>31745661026 03</v>
      </c>
      <c r="K178" s="5"/>
      <c r="L178" s="159" t="str">
        <f t="shared" si="12"/>
        <v>31745661026 03B</v>
      </c>
      <c r="M178" s="5" t="str">
        <f t="shared" si="13"/>
        <v>Slovenský paralympijský výbordBBatka Martin</v>
      </c>
      <c r="N178" s="3" t="str">
        <f t="shared" si="14"/>
        <v>31745661dB</v>
      </c>
    </row>
    <row r="179" spans="1:14" x14ac:dyDescent="0.2">
      <c r="A179" s="158" t="s">
        <v>1277</v>
      </c>
      <c r="B179" s="196" t="str">
        <f>VLOOKUP(A179,Adr!A:B,2,FALSE)</f>
        <v>Slovenský paralympijský výbor</v>
      </c>
      <c r="C179" s="177" t="s">
        <v>1377</v>
      </c>
      <c r="D179" s="279">
        <v>22000</v>
      </c>
      <c r="E179" s="222">
        <v>0</v>
      </c>
      <c r="F179" s="158" t="s">
        <v>246</v>
      </c>
      <c r="G179" s="161" t="s">
        <v>223</v>
      </c>
      <c r="H179" s="161" t="s">
        <v>917</v>
      </c>
      <c r="I179" s="184" t="str">
        <f t="shared" si="10"/>
        <v>31745661d</v>
      </c>
      <c r="J179" s="159" t="str">
        <f t="shared" si="11"/>
        <v>31745661026 03</v>
      </c>
      <c r="K179" s="5"/>
      <c r="L179" s="159" t="str">
        <f t="shared" si="12"/>
        <v>31745661026 03B</v>
      </c>
      <c r="M179" s="5" t="str">
        <f t="shared" si="13"/>
        <v>Slovenský paralympijský výbordBČuchran Ladislav</v>
      </c>
      <c r="N179" s="3" t="str">
        <f t="shared" si="14"/>
        <v>31745661dB</v>
      </c>
    </row>
    <row r="180" spans="1:14" x14ac:dyDescent="0.2">
      <c r="A180" s="158" t="s">
        <v>1277</v>
      </c>
      <c r="B180" s="196" t="str">
        <f>VLOOKUP(A180,Adr!A:B,2,FALSE)</f>
        <v>Slovenský paralympijský výbor</v>
      </c>
      <c r="C180" s="177" t="s">
        <v>1378</v>
      </c>
      <c r="D180" s="279">
        <v>37000</v>
      </c>
      <c r="E180" s="165">
        <v>0</v>
      </c>
      <c r="F180" s="158" t="s">
        <v>246</v>
      </c>
      <c r="G180" s="161" t="s">
        <v>223</v>
      </c>
      <c r="H180" s="161" t="s">
        <v>917</v>
      </c>
      <c r="I180" s="184" t="str">
        <f t="shared" si="10"/>
        <v>31745661d</v>
      </c>
      <c r="J180" s="159" t="str">
        <f t="shared" si="11"/>
        <v>31745661026 03</v>
      </c>
      <c r="K180" s="5"/>
      <c r="L180" s="159" t="str">
        <f t="shared" si="12"/>
        <v>31745661026 03B</v>
      </c>
      <c r="M180" s="5" t="str">
        <f t="shared" si="13"/>
        <v>Slovenský paralympijský výbordBKuřeja Marián</v>
      </c>
      <c r="N180" s="3" t="str">
        <f t="shared" si="14"/>
        <v>31745661dB</v>
      </c>
    </row>
    <row r="181" spans="1:14" x14ac:dyDescent="0.2">
      <c r="A181" s="194" t="s">
        <v>1277</v>
      </c>
      <c r="B181" s="196" t="str">
        <f>VLOOKUP(A181,Adr!A:B,2,FALSE)</f>
        <v>Slovenský paralympijský výbor</v>
      </c>
      <c r="C181" s="177" t="s">
        <v>1379</v>
      </c>
      <c r="D181" s="279">
        <v>41000</v>
      </c>
      <c r="E181" s="222">
        <v>0</v>
      </c>
      <c r="F181" s="158" t="s">
        <v>246</v>
      </c>
      <c r="G181" s="161" t="s">
        <v>223</v>
      </c>
      <c r="H181" s="161" t="s">
        <v>917</v>
      </c>
      <c r="I181" s="184" t="str">
        <f t="shared" si="10"/>
        <v>31745661d</v>
      </c>
      <c r="J181" s="159" t="str">
        <f t="shared" si="11"/>
        <v>31745661026 03</v>
      </c>
      <c r="K181" s="5"/>
      <c r="L181" s="159" t="str">
        <f t="shared" si="12"/>
        <v>31745661026 03B</v>
      </c>
      <c r="M181" s="5" t="str">
        <f t="shared" si="13"/>
        <v>Slovenský paralympijský výbordBLaczkó Dušan</v>
      </c>
      <c r="N181" s="3" t="str">
        <f t="shared" si="14"/>
        <v>31745661dB</v>
      </c>
    </row>
    <row r="182" spans="1:14" x14ac:dyDescent="0.2">
      <c r="A182" s="190" t="s">
        <v>1277</v>
      </c>
      <c r="B182" s="196" t="str">
        <f>VLOOKUP(A182,Adr!A:B,2,FALSE)</f>
        <v>Slovenský paralympijský výbor</v>
      </c>
      <c r="C182" s="188" t="s">
        <v>1667</v>
      </c>
      <c r="D182" s="279">
        <v>13000</v>
      </c>
      <c r="E182" s="165">
        <v>0</v>
      </c>
      <c r="F182" s="158" t="s">
        <v>246</v>
      </c>
      <c r="G182" s="161" t="s">
        <v>223</v>
      </c>
      <c r="H182" s="161" t="s">
        <v>917</v>
      </c>
      <c r="I182" s="184" t="str">
        <f t="shared" si="10"/>
        <v>31745661d</v>
      </c>
      <c r="J182" s="159" t="str">
        <f t="shared" si="11"/>
        <v>31745661026 03</v>
      </c>
      <c r="K182" s="5"/>
      <c r="L182" s="159" t="str">
        <f t="shared" si="12"/>
        <v>31745661026 03B</v>
      </c>
      <c r="M182" s="5" t="str">
        <f t="shared" si="13"/>
        <v>Slovenský paralympijský výbordBMajerníková Lea</v>
      </c>
      <c r="N182" s="3" t="str">
        <f t="shared" si="14"/>
        <v>31745661dB</v>
      </c>
    </row>
    <row r="183" spans="1:14" x14ac:dyDescent="0.2">
      <c r="A183" s="194" t="s">
        <v>1277</v>
      </c>
      <c r="B183" s="196" t="str">
        <f>VLOOKUP(A183,Adr!A:B,2,FALSE)</f>
        <v>Slovenský paralympijský výbor</v>
      </c>
      <c r="C183" s="177" t="s">
        <v>1380</v>
      </c>
      <c r="D183" s="279">
        <v>49000</v>
      </c>
      <c r="E183" s="222">
        <v>0</v>
      </c>
      <c r="F183" s="158" t="s">
        <v>246</v>
      </c>
      <c r="G183" s="161" t="s">
        <v>223</v>
      </c>
      <c r="H183" s="161" t="s">
        <v>917</v>
      </c>
      <c r="I183" s="184" t="str">
        <f t="shared" si="10"/>
        <v>31745661d</v>
      </c>
      <c r="J183" s="159" t="str">
        <f t="shared" si="11"/>
        <v>31745661026 03</v>
      </c>
      <c r="K183" s="5"/>
      <c r="L183" s="159" t="str">
        <f t="shared" si="12"/>
        <v>31745661026 03B</v>
      </c>
      <c r="M183" s="5" t="str">
        <f t="shared" si="13"/>
        <v>Slovenský paralympijský výbordBMalenovský Radoslav</v>
      </c>
      <c r="N183" s="3" t="str">
        <f t="shared" si="14"/>
        <v>31745661dB</v>
      </c>
    </row>
    <row r="184" spans="1:14" x14ac:dyDescent="0.2">
      <c r="A184" s="194" t="s">
        <v>1277</v>
      </c>
      <c r="B184" s="196" t="str">
        <f>VLOOKUP(A184,Adr!A:B,2,FALSE)</f>
        <v>Slovenský paralympijský výbor</v>
      </c>
      <c r="C184" s="177" t="s">
        <v>1381</v>
      </c>
      <c r="D184" s="279">
        <v>17000</v>
      </c>
      <c r="E184" s="165">
        <v>0</v>
      </c>
      <c r="F184" s="158" t="s">
        <v>246</v>
      </c>
      <c r="G184" s="161" t="s">
        <v>223</v>
      </c>
      <c r="H184" s="161" t="s">
        <v>917</v>
      </c>
      <c r="I184" s="184" t="str">
        <f t="shared" si="10"/>
        <v>31745661d</v>
      </c>
      <c r="J184" s="159" t="str">
        <f t="shared" si="11"/>
        <v>31745661026 03</v>
      </c>
      <c r="K184" s="5"/>
      <c r="L184" s="159" t="str">
        <f t="shared" si="12"/>
        <v>31745661026 03B</v>
      </c>
      <c r="M184" s="5" t="str">
        <f t="shared" si="13"/>
        <v>Slovenský paralympijský výbordBPetrikovičová Karin</v>
      </c>
      <c r="N184" s="3" t="str">
        <f t="shared" si="14"/>
        <v>31745661dB</v>
      </c>
    </row>
    <row r="185" spans="1:14" x14ac:dyDescent="0.2">
      <c r="A185" s="158" t="s">
        <v>1277</v>
      </c>
      <c r="B185" s="196" t="str">
        <f>VLOOKUP(A185,Adr!A:B,2,FALSE)</f>
        <v>Slovenský paralympijský výbor</v>
      </c>
      <c r="C185" s="189" t="s">
        <v>1382</v>
      </c>
      <c r="D185" s="282">
        <v>54000</v>
      </c>
      <c r="E185" s="222">
        <v>0</v>
      </c>
      <c r="F185" s="158" t="s">
        <v>246</v>
      </c>
      <c r="G185" s="161" t="s">
        <v>223</v>
      </c>
      <c r="H185" s="161" t="s">
        <v>917</v>
      </c>
      <c r="I185" s="184" t="str">
        <f t="shared" si="10"/>
        <v>31745661d</v>
      </c>
      <c r="J185" s="159" t="str">
        <f t="shared" si="11"/>
        <v>31745661026 03</v>
      </c>
      <c r="K185" s="5"/>
      <c r="L185" s="159" t="str">
        <f t="shared" si="12"/>
        <v>31745661026 03B</v>
      </c>
      <c r="M185" s="5" t="str">
        <f t="shared" si="13"/>
        <v>Slovenský paralympijský výbordBVadovičová Veronika</v>
      </c>
      <c r="N185" s="3" t="str">
        <f t="shared" si="14"/>
        <v>31745661dB</v>
      </c>
    </row>
    <row r="186" spans="1:14" ht="22.5" x14ac:dyDescent="0.2">
      <c r="A186" s="158" t="s">
        <v>1277</v>
      </c>
      <c r="B186" s="196" t="str">
        <f>VLOOKUP(A186,Adr!A:B,2,FALSE)</f>
        <v>Slovenský paralympijský výbor</v>
      </c>
      <c r="C186" s="189" t="s">
        <v>1636</v>
      </c>
      <c r="D186" s="183">
        <v>213100</v>
      </c>
      <c r="E186" s="222">
        <v>0</v>
      </c>
      <c r="F186" s="158" t="s">
        <v>248</v>
      </c>
      <c r="G186" s="161" t="s">
        <v>223</v>
      </c>
      <c r="H186" s="161" t="s">
        <v>917</v>
      </c>
      <c r="I186" s="184" t="str">
        <f t="shared" si="10"/>
        <v>31745661e</v>
      </c>
      <c r="J186" s="159" t="str">
        <f t="shared" si="11"/>
        <v>31745661026 03</v>
      </c>
      <c r="K186" s="5"/>
      <c r="L186" s="159" t="str">
        <f t="shared" si="12"/>
        <v>31745661026 03B</v>
      </c>
      <c r="M186" s="5" t="str">
        <f t="shared" si="13"/>
        <v>Slovenský paralympijský výboreBzabezpečenie účasti reprezentantov SR na XIV. ZPH v Miláne a Cortine d´Ampezzo v roku 2026</v>
      </c>
      <c r="N186" s="3" t="str">
        <f t="shared" si="14"/>
        <v>31745661eB</v>
      </c>
    </row>
    <row r="187" spans="1:14" x14ac:dyDescent="0.2">
      <c r="A187" s="194" t="s">
        <v>634</v>
      </c>
      <c r="B187" s="196" t="str">
        <f>VLOOKUP(A187,Adr!A:B,2,FALSE)</f>
        <v>Slovenský rýchlokorčuliarsky zväz</v>
      </c>
      <c r="C187" s="161" t="s">
        <v>1006</v>
      </c>
      <c r="D187" s="280">
        <v>64942</v>
      </c>
      <c r="E187" s="222">
        <v>0</v>
      </c>
      <c r="F187" s="158" t="s">
        <v>240</v>
      </c>
      <c r="G187" s="161" t="s">
        <v>221</v>
      </c>
      <c r="H187" s="161" t="s">
        <v>917</v>
      </c>
      <c r="I187" s="184" t="str">
        <f t="shared" si="10"/>
        <v>30688060a</v>
      </c>
      <c r="J187" s="159" t="str">
        <f t="shared" si="11"/>
        <v>30688060026 02</v>
      </c>
      <c r="K187" s="5" t="s">
        <v>1007</v>
      </c>
      <c r="L187" s="159" t="str">
        <f t="shared" si="12"/>
        <v>30688060026 02B</v>
      </c>
      <c r="M187" s="5" t="str">
        <f t="shared" si="13"/>
        <v>Slovenský rýchlokorčuliarsky zväzaBrýchlokorčuľovanie - bežné transfery</v>
      </c>
      <c r="N187" s="3" t="str">
        <f t="shared" si="14"/>
        <v>30688060aB</v>
      </c>
    </row>
    <row r="188" spans="1:14" x14ac:dyDescent="0.2">
      <c r="A188" s="194" t="s">
        <v>634</v>
      </c>
      <c r="B188" s="196" t="str">
        <f>VLOOKUP(A188,Adr!A:B,2,FALSE)</f>
        <v>Slovenský rýchlokorčuliarsky zväz</v>
      </c>
      <c r="C188" s="177" t="s">
        <v>1668</v>
      </c>
      <c r="D188" s="279">
        <v>8000</v>
      </c>
      <c r="E188" s="165">
        <v>0</v>
      </c>
      <c r="F188" s="158" t="s">
        <v>246</v>
      </c>
      <c r="G188" s="161" t="s">
        <v>223</v>
      </c>
      <c r="H188" s="161" t="s">
        <v>917</v>
      </c>
      <c r="I188" s="184" t="str">
        <f t="shared" si="10"/>
        <v>30688060d</v>
      </c>
      <c r="J188" s="159" t="str">
        <f t="shared" si="11"/>
        <v>30688060026 03</v>
      </c>
      <c r="K188" s="5"/>
      <c r="L188" s="159" t="str">
        <f t="shared" si="12"/>
        <v>30688060026 03B</v>
      </c>
      <c r="M188" s="5" t="str">
        <f t="shared" si="13"/>
        <v>Slovenský rýchlokorčuliarsky zväzdBPopovičová Lea</v>
      </c>
      <c r="N188" s="3" t="str">
        <f t="shared" si="14"/>
        <v>30688060dB</v>
      </c>
    </row>
    <row r="189" spans="1:14" x14ac:dyDescent="0.2">
      <c r="A189" s="158" t="s">
        <v>634</v>
      </c>
      <c r="B189" s="196" t="str">
        <f>VLOOKUP(A189,Adr!A:B,2,FALSE)</f>
        <v>Slovenský rýchlokorčuliarsky zväz</v>
      </c>
      <c r="C189" s="188" t="s">
        <v>1383</v>
      </c>
      <c r="D189" s="281">
        <v>8000</v>
      </c>
      <c r="E189" s="222">
        <v>0</v>
      </c>
      <c r="F189" s="158" t="s">
        <v>246</v>
      </c>
      <c r="G189" s="161" t="s">
        <v>223</v>
      </c>
      <c r="H189" s="161" t="s">
        <v>917</v>
      </c>
      <c r="I189" s="184" t="str">
        <f t="shared" si="10"/>
        <v>30688060d</v>
      </c>
      <c r="J189" s="159" t="str">
        <f t="shared" si="11"/>
        <v>30688060026 03</v>
      </c>
      <c r="K189" s="5"/>
      <c r="L189" s="159" t="str">
        <f t="shared" si="12"/>
        <v>30688060026 03B</v>
      </c>
      <c r="M189" s="5" t="str">
        <f t="shared" si="13"/>
        <v>Slovenský rýchlokorčuliarsky zväzdBTokárová Tamara</v>
      </c>
      <c r="N189" s="3" t="str">
        <f t="shared" si="14"/>
        <v>30688060dB</v>
      </c>
    </row>
    <row r="190" spans="1:14" x14ac:dyDescent="0.2">
      <c r="A190" s="158" t="s">
        <v>641</v>
      </c>
      <c r="B190" s="196" t="str">
        <f>VLOOKUP(A190,Adr!A:B,2,FALSE)</f>
        <v>Slovenský stolnotenisový zväz</v>
      </c>
      <c r="C190" s="188" t="s">
        <v>1008</v>
      </c>
      <c r="D190" s="281">
        <v>1416890</v>
      </c>
      <c r="E190" s="165">
        <v>0</v>
      </c>
      <c r="F190" s="158" t="s">
        <v>240</v>
      </c>
      <c r="G190" s="161" t="s">
        <v>221</v>
      </c>
      <c r="H190" s="161" t="s">
        <v>917</v>
      </c>
      <c r="I190" s="184" t="str">
        <f t="shared" si="10"/>
        <v>30806836a</v>
      </c>
      <c r="J190" s="159" t="str">
        <f t="shared" si="11"/>
        <v>30806836026 02</v>
      </c>
      <c r="K190" s="5" t="s">
        <v>1009</v>
      </c>
      <c r="L190" s="159" t="str">
        <f t="shared" si="12"/>
        <v>30806836026 02B</v>
      </c>
      <c r="M190" s="5" t="str">
        <f t="shared" si="13"/>
        <v>Slovenský stolnotenisový zväzaBstolný tenis - bežné transfery</v>
      </c>
      <c r="N190" s="3" t="str">
        <f t="shared" si="14"/>
        <v>30806836aB</v>
      </c>
    </row>
    <row r="191" spans="1:14" x14ac:dyDescent="0.2">
      <c r="A191" s="194" t="s">
        <v>641</v>
      </c>
      <c r="B191" s="196" t="str">
        <f>VLOOKUP(A191,Adr!A:B,2,FALSE)</f>
        <v>Slovenský stolnotenisový zväz</v>
      </c>
      <c r="C191" s="188" t="s">
        <v>1616</v>
      </c>
      <c r="D191" s="281">
        <v>30000</v>
      </c>
      <c r="E191" s="222">
        <v>0</v>
      </c>
      <c r="F191" s="158" t="s">
        <v>240</v>
      </c>
      <c r="G191" s="161" t="s">
        <v>221</v>
      </c>
      <c r="H191" s="161" t="s">
        <v>940</v>
      </c>
      <c r="I191" s="184" t="str">
        <f t="shared" si="10"/>
        <v>30806836a</v>
      </c>
      <c r="J191" s="159" t="str">
        <f t="shared" si="11"/>
        <v>30806836026 02</v>
      </c>
      <c r="K191" s="5" t="s">
        <v>1009</v>
      </c>
      <c r="L191" s="159" t="str">
        <f t="shared" si="12"/>
        <v>30806836026 02K</v>
      </c>
      <c r="M191" s="5" t="str">
        <f t="shared" si="13"/>
        <v>Slovenský stolnotenisový zväzaKstolný tenis - kapitálové transfery</v>
      </c>
      <c r="N191" s="3" t="str">
        <f t="shared" si="14"/>
        <v>30806836aK</v>
      </c>
    </row>
    <row r="192" spans="1:14" x14ac:dyDescent="0.2">
      <c r="A192" s="158" t="s">
        <v>641</v>
      </c>
      <c r="B192" s="196" t="str">
        <f>VLOOKUP(A192,Adr!A:B,2,FALSE)</f>
        <v>Slovenský stolnotenisový zväz</v>
      </c>
      <c r="C192" s="189" t="s">
        <v>1669</v>
      </c>
      <c r="D192" s="282">
        <v>13000</v>
      </c>
      <c r="E192" s="165">
        <v>0</v>
      </c>
      <c r="F192" s="158" t="s">
        <v>246</v>
      </c>
      <c r="G192" s="161" t="s">
        <v>223</v>
      </c>
      <c r="H192" s="161" t="s">
        <v>917</v>
      </c>
      <c r="I192" s="184" t="str">
        <f t="shared" si="10"/>
        <v>30806836d</v>
      </c>
      <c r="J192" s="159" t="str">
        <f t="shared" si="11"/>
        <v>30806836026 03</v>
      </c>
      <c r="K192" s="5"/>
      <c r="L192" s="159" t="str">
        <f t="shared" si="12"/>
        <v>30806836026 03B</v>
      </c>
      <c r="M192" s="5" t="str">
        <f t="shared" si="13"/>
        <v xml:space="preserve">Slovenský stolnotenisový zväzdBdružstvo - juniori </v>
      </c>
      <c r="N192" s="3" t="str">
        <f t="shared" si="14"/>
        <v>30806836dB</v>
      </c>
    </row>
    <row r="193" spans="1:14" x14ac:dyDescent="0.2">
      <c r="A193" s="194" t="s">
        <v>650</v>
      </c>
      <c r="B193" s="196" t="str">
        <f>VLOOKUP(A193,Adr!A:B,2,FALSE)</f>
        <v>SLOVENSKÝ STRELECKÝ ZVÄZ</v>
      </c>
      <c r="C193" s="177" t="s">
        <v>1010</v>
      </c>
      <c r="D193" s="279">
        <v>887926</v>
      </c>
      <c r="E193" s="165">
        <v>0</v>
      </c>
      <c r="F193" s="158" t="s">
        <v>240</v>
      </c>
      <c r="G193" s="161" t="s">
        <v>221</v>
      </c>
      <c r="H193" s="161" t="s">
        <v>917</v>
      </c>
      <c r="I193" s="184" t="str">
        <f t="shared" si="10"/>
        <v>00603341a</v>
      </c>
      <c r="J193" s="159" t="str">
        <f t="shared" si="11"/>
        <v>00603341026 02</v>
      </c>
      <c r="K193" s="5" t="s">
        <v>1011</v>
      </c>
      <c r="L193" s="159" t="str">
        <f t="shared" si="12"/>
        <v>00603341026 02B</v>
      </c>
      <c r="M193" s="5" t="str">
        <f t="shared" si="13"/>
        <v>SLOVENSKÝ STRELECKÝ ZVÄZaBstreľba - bežné transfery</v>
      </c>
      <c r="N193" s="3" t="str">
        <f t="shared" si="14"/>
        <v>00603341aB</v>
      </c>
    </row>
    <row r="194" spans="1:14" x14ac:dyDescent="0.2">
      <c r="A194" s="174" t="s">
        <v>650</v>
      </c>
      <c r="B194" s="196" t="str">
        <f>VLOOKUP(A194,Adr!A:B,2,FALSE)</f>
        <v>SLOVENSKÝ STRELECKÝ ZVÄZ</v>
      </c>
      <c r="C194" s="177" t="s">
        <v>1617</v>
      </c>
      <c r="D194" s="279">
        <v>4700</v>
      </c>
      <c r="E194" s="222">
        <v>0</v>
      </c>
      <c r="F194" s="158" t="s">
        <v>240</v>
      </c>
      <c r="G194" s="161" t="s">
        <v>221</v>
      </c>
      <c r="H194" s="161" t="s">
        <v>940</v>
      </c>
      <c r="I194" s="184" t="str">
        <f t="shared" ref="I194:I257" si="15">A194&amp;F194</f>
        <v>00603341a</v>
      </c>
      <c r="J194" s="159" t="str">
        <f t="shared" ref="J194:J257" si="16">A194&amp;G194</f>
        <v>00603341026 02</v>
      </c>
      <c r="K194" s="5" t="s">
        <v>1011</v>
      </c>
      <c r="L194" s="159" t="str">
        <f t="shared" ref="L194:L257" si="17">A194&amp;G194&amp;H194</f>
        <v>00603341026 02K</v>
      </c>
      <c r="M194" s="5" t="str">
        <f t="shared" ref="M194:M257" si="18">B194&amp;F194&amp;H194&amp;C194</f>
        <v>SLOVENSKÝ STRELECKÝ ZVÄZaKstreľba - kapitálové transfery</v>
      </c>
      <c r="N194" s="3" t="str">
        <f t="shared" ref="N194:N257" si="19">+I194&amp;H194</f>
        <v>00603341aK</v>
      </c>
    </row>
    <row r="195" spans="1:14" x14ac:dyDescent="0.2">
      <c r="A195" s="158" t="s">
        <v>650</v>
      </c>
      <c r="B195" s="196" t="str">
        <f>VLOOKUP(A195,Adr!A:B,2,FALSE)</f>
        <v>SLOVENSKÝ STRELECKÝ ZVÄZ</v>
      </c>
      <c r="C195" s="188" t="s">
        <v>1671</v>
      </c>
      <c r="D195" s="281">
        <v>52000</v>
      </c>
      <c r="E195" s="165">
        <v>0</v>
      </c>
      <c r="F195" s="158" t="s">
        <v>246</v>
      </c>
      <c r="G195" s="161" t="s">
        <v>223</v>
      </c>
      <c r="H195" s="161" t="s">
        <v>917</v>
      </c>
      <c r="I195" s="184" t="str">
        <f t="shared" si="15"/>
        <v>00603341d</v>
      </c>
      <c r="J195" s="159" t="str">
        <f t="shared" si="16"/>
        <v>00603341026 03</v>
      </c>
      <c r="K195" s="5"/>
      <c r="L195" s="159" t="str">
        <f t="shared" si="17"/>
        <v>00603341026 03B</v>
      </c>
      <c r="M195" s="5" t="str">
        <f t="shared" si="18"/>
        <v xml:space="preserve">SLOVENSKÝ STRELECKÝ ZVÄZdBdvojica - trap mix </v>
      </c>
      <c r="N195" s="3" t="str">
        <f t="shared" si="19"/>
        <v>00603341dB</v>
      </c>
    </row>
    <row r="196" spans="1:14" x14ac:dyDescent="0.2">
      <c r="A196" s="158" t="s">
        <v>650</v>
      </c>
      <c r="B196" s="196" t="str">
        <f>VLOOKUP(A196,Adr!A:B,2,FALSE)</f>
        <v>SLOVENSKÝ STRELECKÝ ZVÄZ</v>
      </c>
      <c r="C196" s="189" t="s">
        <v>1672</v>
      </c>
      <c r="D196" s="282">
        <v>16000</v>
      </c>
      <c r="E196" s="222">
        <v>0</v>
      </c>
      <c r="F196" s="158" t="s">
        <v>246</v>
      </c>
      <c r="G196" s="161" t="s">
        <v>223</v>
      </c>
      <c r="H196" s="161" t="s">
        <v>917</v>
      </c>
      <c r="I196" s="184" t="str">
        <f t="shared" si="15"/>
        <v>00603341d</v>
      </c>
      <c r="J196" s="159" t="str">
        <f t="shared" si="16"/>
        <v>00603341026 03</v>
      </c>
      <c r="K196" s="5"/>
      <c r="L196" s="159" t="str">
        <f t="shared" si="17"/>
        <v>00603341026 03B</v>
      </c>
      <c r="M196" s="5" t="str">
        <f t="shared" si="18"/>
        <v xml:space="preserve">SLOVENSKÝ STRELECKÝ ZVÄZdBdvojica - VzPu mix </v>
      </c>
      <c r="N196" s="3" t="str">
        <f t="shared" si="19"/>
        <v>00603341dB</v>
      </c>
    </row>
    <row r="197" spans="1:14" x14ac:dyDescent="0.2">
      <c r="A197" s="158" t="s">
        <v>650</v>
      </c>
      <c r="B197" s="196" t="str">
        <f>VLOOKUP(A197,Adr!A:B,2,FALSE)</f>
        <v>SLOVENSKÝ STRELECKÝ ZVÄZ</v>
      </c>
      <c r="C197" s="188" t="s">
        <v>1673</v>
      </c>
      <c r="D197" s="281">
        <v>8000</v>
      </c>
      <c r="E197" s="165">
        <v>0</v>
      </c>
      <c r="F197" s="158" t="s">
        <v>246</v>
      </c>
      <c r="G197" s="161" t="s">
        <v>223</v>
      </c>
      <c r="H197" s="161" t="s">
        <v>917</v>
      </c>
      <c r="I197" s="184" t="str">
        <f t="shared" si="15"/>
        <v>00603341d</v>
      </c>
      <c r="J197" s="159" t="str">
        <f t="shared" si="16"/>
        <v>00603341026 03</v>
      </c>
      <c r="K197" s="5"/>
      <c r="L197" s="159" t="str">
        <f t="shared" si="17"/>
        <v>00603341026 03B</v>
      </c>
      <c r="M197" s="5" t="str">
        <f t="shared" si="18"/>
        <v>SLOVENSKÝ STRELECKÝ ZVÄZdBGese Teo</v>
      </c>
      <c r="N197" s="3" t="str">
        <f t="shared" si="19"/>
        <v>00603341dB</v>
      </c>
    </row>
    <row r="198" spans="1:14" x14ac:dyDescent="0.2">
      <c r="A198" s="158" t="s">
        <v>650</v>
      </c>
      <c r="B198" s="196" t="str">
        <f>VLOOKUP(A198,Adr!A:B,2,FALSE)</f>
        <v>SLOVENSKÝ STRELECKÝ ZVÄZ</v>
      </c>
      <c r="C198" s="189" t="s">
        <v>1384</v>
      </c>
      <c r="D198" s="282">
        <v>8000</v>
      </c>
      <c r="E198" s="165">
        <v>0</v>
      </c>
      <c r="F198" s="158" t="s">
        <v>246</v>
      </c>
      <c r="G198" s="161" t="s">
        <v>223</v>
      </c>
      <c r="H198" s="161" t="s">
        <v>917</v>
      </c>
      <c r="I198" s="184" t="str">
        <f t="shared" si="15"/>
        <v>00603341d</v>
      </c>
      <c r="J198" s="159" t="str">
        <f t="shared" si="16"/>
        <v>00603341026 03</v>
      </c>
      <c r="K198" s="5"/>
      <c r="L198" s="159" t="str">
        <f t="shared" si="17"/>
        <v>00603341026 03B</v>
      </c>
      <c r="M198" s="5" t="str">
        <f t="shared" si="18"/>
        <v>SLOVENSKÝ STRELECKÝ ZVÄZdBHocková Miroslava</v>
      </c>
      <c r="N198" s="3" t="str">
        <f t="shared" si="19"/>
        <v>00603341dB</v>
      </c>
    </row>
    <row r="199" spans="1:14" x14ac:dyDescent="0.2">
      <c r="A199" s="170" t="s">
        <v>650</v>
      </c>
      <c r="B199" s="196" t="str">
        <f>VLOOKUP(A199,Adr!A:B,2,FALSE)</f>
        <v>SLOVENSKÝ STRELECKÝ ZVÄZ</v>
      </c>
      <c r="C199" s="177" t="s">
        <v>1385</v>
      </c>
      <c r="D199" s="280">
        <v>52000</v>
      </c>
      <c r="E199" s="222">
        <v>0</v>
      </c>
      <c r="F199" s="158" t="s">
        <v>246</v>
      </c>
      <c r="G199" s="161" t="s">
        <v>223</v>
      </c>
      <c r="H199" s="161" t="s">
        <v>917</v>
      </c>
      <c r="I199" s="184" t="str">
        <f t="shared" si="15"/>
        <v>00603341d</v>
      </c>
      <c r="J199" s="159" t="str">
        <f t="shared" si="16"/>
        <v>00603341026 03</v>
      </c>
      <c r="K199" s="5"/>
      <c r="L199" s="159" t="str">
        <f t="shared" si="17"/>
        <v>00603341026 03B</v>
      </c>
      <c r="M199" s="5" t="str">
        <f t="shared" si="18"/>
        <v>SLOVENSKÝ STRELECKÝ ZVÄZdBHocková Vanesa</v>
      </c>
      <c r="N199" s="3" t="str">
        <f t="shared" si="19"/>
        <v>00603341dB</v>
      </c>
    </row>
    <row r="200" spans="1:14" x14ac:dyDescent="0.2">
      <c r="A200" s="174" t="s">
        <v>650</v>
      </c>
      <c r="B200" s="196" t="str">
        <f>VLOOKUP(A200,Adr!A:B,2,FALSE)</f>
        <v>SLOVENSKÝ STRELECKÝ ZVÄZ</v>
      </c>
      <c r="C200" s="188" t="s">
        <v>1670</v>
      </c>
      <c r="D200" s="281">
        <v>42000</v>
      </c>
      <c r="E200" s="222">
        <v>0</v>
      </c>
      <c r="F200" s="158" t="s">
        <v>246</v>
      </c>
      <c r="G200" s="161" t="s">
        <v>223</v>
      </c>
      <c r="H200" s="161" t="s">
        <v>917</v>
      </c>
      <c r="I200" s="184" t="str">
        <f t="shared" si="15"/>
        <v>00603341d</v>
      </c>
      <c r="J200" s="159" t="str">
        <f t="shared" si="16"/>
        <v>00603341026 03</v>
      </c>
      <c r="K200" s="5"/>
      <c r="L200" s="159" t="str">
        <f t="shared" si="17"/>
        <v>00603341026 03B</v>
      </c>
      <c r="M200" s="5" t="str">
        <f t="shared" si="18"/>
        <v>SLOVENSKÝ STRELECKÝ ZVÄZdBHrbeková Danka</v>
      </c>
      <c r="N200" s="3" t="str">
        <f t="shared" si="19"/>
        <v>00603341dB</v>
      </c>
    </row>
    <row r="201" spans="1:14" x14ac:dyDescent="0.2">
      <c r="A201" s="194" t="s">
        <v>650</v>
      </c>
      <c r="B201" s="196" t="str">
        <f>VLOOKUP(A201,Adr!A:B,2,FALSE)</f>
        <v>SLOVENSKÝ STRELECKÝ ZVÄZ</v>
      </c>
      <c r="C201" s="177" t="s">
        <v>1386</v>
      </c>
      <c r="D201" s="279">
        <v>52000</v>
      </c>
      <c r="E201" s="222">
        <v>0</v>
      </c>
      <c r="F201" s="158" t="s">
        <v>246</v>
      </c>
      <c r="G201" s="161" t="s">
        <v>223</v>
      </c>
      <c r="H201" s="161" t="s">
        <v>917</v>
      </c>
      <c r="I201" s="184" t="str">
        <f t="shared" si="15"/>
        <v>00603341d</v>
      </c>
      <c r="J201" s="159" t="str">
        <f t="shared" si="16"/>
        <v>00603341026 03</v>
      </c>
      <c r="K201" s="5"/>
      <c r="L201" s="159" t="str">
        <f t="shared" si="17"/>
        <v>00603341026 03B</v>
      </c>
      <c r="M201" s="5" t="str">
        <f t="shared" si="18"/>
        <v>SLOVENSKÝ STRELECKÝ ZVÄZdBJány Patrik</v>
      </c>
      <c r="N201" s="3" t="str">
        <f t="shared" si="19"/>
        <v>00603341dB</v>
      </c>
    </row>
    <row r="202" spans="1:14" x14ac:dyDescent="0.2">
      <c r="A202" s="194" t="s">
        <v>650</v>
      </c>
      <c r="B202" s="196" t="str">
        <f>VLOOKUP(A202,Adr!A:B,2,FALSE)</f>
        <v>SLOVENSKÝ STRELECKÝ ZVÄZ</v>
      </c>
      <c r="C202" s="177" t="s">
        <v>1462</v>
      </c>
      <c r="D202" s="279">
        <v>8000</v>
      </c>
      <c r="E202" s="165">
        <v>0</v>
      </c>
      <c r="F202" s="158" t="s">
        <v>246</v>
      </c>
      <c r="G202" s="161" t="s">
        <v>223</v>
      </c>
      <c r="H202" s="161" t="s">
        <v>917</v>
      </c>
      <c r="I202" s="184" t="str">
        <f t="shared" si="15"/>
        <v>00603341d</v>
      </c>
      <c r="J202" s="159" t="str">
        <f t="shared" si="16"/>
        <v>00603341026 03</v>
      </c>
      <c r="K202" s="5"/>
      <c r="L202" s="159" t="str">
        <f t="shared" si="17"/>
        <v>00603341026 03B</v>
      </c>
      <c r="M202" s="5" t="str">
        <f t="shared" si="18"/>
        <v>SLOVENSKÝ STRELECKÝ ZVÄZdBNovotná Kamila</v>
      </c>
      <c r="N202" s="3" t="str">
        <f t="shared" si="19"/>
        <v>00603341dB</v>
      </c>
    </row>
    <row r="203" spans="1:14" x14ac:dyDescent="0.2">
      <c r="A203" s="174" t="s">
        <v>650</v>
      </c>
      <c r="B203" s="196" t="str">
        <f>VLOOKUP(A203,Adr!A:B,2,FALSE)</f>
        <v>SLOVENSKÝ STRELECKÝ ZVÄZ</v>
      </c>
      <c r="C203" s="188" t="s">
        <v>1387</v>
      </c>
      <c r="D203" s="279">
        <v>42000</v>
      </c>
      <c r="E203" s="222">
        <v>0</v>
      </c>
      <c r="F203" s="158" t="s">
        <v>246</v>
      </c>
      <c r="G203" s="161" t="s">
        <v>223</v>
      </c>
      <c r="H203" s="161" t="s">
        <v>917</v>
      </c>
      <c r="I203" s="184" t="str">
        <f t="shared" si="15"/>
        <v>00603341d</v>
      </c>
      <c r="J203" s="159" t="str">
        <f t="shared" si="16"/>
        <v>00603341026 03</v>
      </c>
      <c r="K203" s="5"/>
      <c r="L203" s="159" t="str">
        <f t="shared" si="17"/>
        <v>00603341026 03B</v>
      </c>
      <c r="M203" s="5" t="str">
        <f t="shared" si="18"/>
        <v>SLOVENSKÝ STRELECKÝ ZVÄZdBŠtefečeková Rehák Zuzana</v>
      </c>
      <c r="N203" s="3" t="str">
        <f t="shared" si="19"/>
        <v>00603341dB</v>
      </c>
    </row>
    <row r="204" spans="1:14" x14ac:dyDescent="0.2">
      <c r="A204" s="158" t="s">
        <v>650</v>
      </c>
      <c r="B204" s="196" t="str">
        <f>VLOOKUP(A204,Adr!A:B,2,FALSE)</f>
        <v>SLOVENSKÝ STRELECKÝ ZVÄZ</v>
      </c>
      <c r="C204" s="188" t="s">
        <v>1388</v>
      </c>
      <c r="D204" s="281">
        <v>16000</v>
      </c>
      <c r="E204" s="165">
        <v>0</v>
      </c>
      <c r="F204" s="158" t="s">
        <v>246</v>
      </c>
      <c r="G204" s="161" t="s">
        <v>223</v>
      </c>
      <c r="H204" s="161" t="s">
        <v>917</v>
      </c>
      <c r="I204" s="184" t="str">
        <f t="shared" si="15"/>
        <v>00603341d</v>
      </c>
      <c r="J204" s="159" t="str">
        <f t="shared" si="16"/>
        <v>00603341026 03</v>
      </c>
      <c r="K204" s="5"/>
      <c r="L204" s="159" t="str">
        <f t="shared" si="17"/>
        <v>00603341026 03B</v>
      </c>
      <c r="M204" s="5" t="str">
        <f t="shared" si="18"/>
        <v>SLOVENSKÝ STRELECKÝ ZVÄZdBŠtibravá Monika</v>
      </c>
      <c r="N204" s="3" t="str">
        <f t="shared" si="19"/>
        <v>00603341dB</v>
      </c>
    </row>
    <row r="205" spans="1:14" x14ac:dyDescent="0.2">
      <c r="A205" s="158" t="s">
        <v>650</v>
      </c>
      <c r="B205" s="196" t="str">
        <f>VLOOKUP(A205,Adr!A:B,2,FALSE)</f>
        <v>SLOVENSKÝ STRELECKÝ ZVÄZ</v>
      </c>
      <c r="C205" s="188" t="s">
        <v>1389</v>
      </c>
      <c r="D205" s="281">
        <v>52000</v>
      </c>
      <c r="E205" s="222">
        <v>0</v>
      </c>
      <c r="F205" s="158" t="s">
        <v>246</v>
      </c>
      <c r="G205" s="161" t="s">
        <v>223</v>
      </c>
      <c r="H205" s="161" t="s">
        <v>917</v>
      </c>
      <c r="I205" s="184" t="str">
        <f t="shared" si="15"/>
        <v>00603341d</v>
      </c>
      <c r="J205" s="159" t="str">
        <f t="shared" si="16"/>
        <v>00603341026 03</v>
      </c>
      <c r="K205" s="5"/>
      <c r="L205" s="159" t="str">
        <f t="shared" si="17"/>
        <v>00603341026 03B</v>
      </c>
      <c r="M205" s="5" t="str">
        <f t="shared" si="18"/>
        <v>SLOVENSKÝ STRELECKÝ ZVÄZdBTužinský Juraj</v>
      </c>
      <c r="N205" s="3" t="str">
        <f t="shared" si="19"/>
        <v>00603341dB</v>
      </c>
    </row>
    <row r="206" spans="1:14" x14ac:dyDescent="0.2">
      <c r="A206" s="158" t="s">
        <v>659</v>
      </c>
      <c r="B206" s="196" t="str">
        <f>VLOOKUP(A206,Adr!A:B,2,FALSE)</f>
        <v>Slovenský šachový zväz</v>
      </c>
      <c r="C206" s="189" t="s">
        <v>1012</v>
      </c>
      <c r="D206" s="282">
        <v>697192</v>
      </c>
      <c r="E206" s="165">
        <v>0</v>
      </c>
      <c r="F206" s="158" t="s">
        <v>240</v>
      </c>
      <c r="G206" s="161" t="s">
        <v>221</v>
      </c>
      <c r="H206" s="161" t="s">
        <v>917</v>
      </c>
      <c r="I206" s="184" t="str">
        <f t="shared" si="15"/>
        <v>17310571a</v>
      </c>
      <c r="J206" s="159" t="str">
        <f t="shared" si="16"/>
        <v>17310571026 02</v>
      </c>
      <c r="K206" s="5" t="s">
        <v>1013</v>
      </c>
      <c r="L206" s="159" t="str">
        <f t="shared" si="17"/>
        <v>17310571026 02B</v>
      </c>
      <c r="M206" s="5" t="str">
        <f t="shared" si="18"/>
        <v>Slovenský šachový zväzaBšach - bežné transfery</v>
      </c>
      <c r="N206" s="3" t="str">
        <f t="shared" si="19"/>
        <v>17310571aB</v>
      </c>
    </row>
    <row r="207" spans="1:14" x14ac:dyDescent="0.2">
      <c r="A207" s="194" t="s">
        <v>659</v>
      </c>
      <c r="B207" s="196" t="str">
        <f>VLOOKUP(A207,Adr!A:B,2,FALSE)</f>
        <v>Slovenský šachový zväz</v>
      </c>
      <c r="C207" s="177" t="s">
        <v>1312</v>
      </c>
      <c r="D207" s="279">
        <v>5955</v>
      </c>
      <c r="E207" s="165">
        <v>0</v>
      </c>
      <c r="F207" s="158" t="s">
        <v>244</v>
      </c>
      <c r="G207" s="161" t="s">
        <v>223</v>
      </c>
      <c r="H207" s="161" t="s">
        <v>917</v>
      </c>
      <c r="I207" s="184" t="str">
        <f t="shared" si="15"/>
        <v>17310571c</v>
      </c>
      <c r="J207" s="159" t="str">
        <f t="shared" si="16"/>
        <v>17310571026 03</v>
      </c>
      <c r="K207" s="5"/>
      <c r="L207" s="159" t="str">
        <f t="shared" si="17"/>
        <v>17310571026 03B</v>
      </c>
      <c r="M207" s="5" t="str">
        <f t="shared" si="18"/>
        <v>Slovenský šachový zväzcBzabezpečenie a rozvoj športu šach zdravotne postihnutých športovcov</v>
      </c>
      <c r="N207" s="3" t="str">
        <f t="shared" si="19"/>
        <v>17310571cB</v>
      </c>
    </row>
    <row r="208" spans="1:14" x14ac:dyDescent="0.2">
      <c r="A208" s="194" t="s">
        <v>669</v>
      </c>
      <c r="B208" s="196" t="str">
        <f>VLOOKUP(A208,Adr!A:B,2,FALSE)</f>
        <v>Slovenský šermiarsky zväz</v>
      </c>
      <c r="C208" s="182" t="s">
        <v>1014</v>
      </c>
      <c r="D208" s="280">
        <v>137764</v>
      </c>
      <c r="E208" s="222">
        <v>0</v>
      </c>
      <c r="F208" s="158" t="s">
        <v>240</v>
      </c>
      <c r="G208" s="161" t="s">
        <v>221</v>
      </c>
      <c r="H208" s="161" t="s">
        <v>917</v>
      </c>
      <c r="I208" s="184" t="str">
        <f t="shared" si="15"/>
        <v>30806437a</v>
      </c>
      <c r="J208" s="159" t="str">
        <f t="shared" si="16"/>
        <v>30806437026 02</v>
      </c>
      <c r="K208" s="5" t="s">
        <v>1015</v>
      </c>
      <c r="L208" s="159" t="str">
        <f t="shared" si="17"/>
        <v>30806437026 02B</v>
      </c>
      <c r="M208" s="5" t="str">
        <f t="shared" si="18"/>
        <v>Slovenský šermiarsky zväzaBšerm - bežné transfery</v>
      </c>
      <c r="N208" s="3" t="str">
        <f t="shared" si="19"/>
        <v>30806437aB</v>
      </c>
    </row>
    <row r="209" spans="1:14" x14ac:dyDescent="0.2">
      <c r="A209" s="158" t="s">
        <v>669</v>
      </c>
      <c r="B209" s="196" t="str">
        <f>VLOOKUP(A209,Adr!A:B,2,FALSE)</f>
        <v>Slovenský šermiarsky zväz</v>
      </c>
      <c r="C209" s="177" t="s">
        <v>1674</v>
      </c>
      <c r="D209" s="279">
        <v>8000</v>
      </c>
      <c r="E209" s="165">
        <v>0</v>
      </c>
      <c r="F209" s="158" t="s">
        <v>246</v>
      </c>
      <c r="G209" s="161" t="s">
        <v>223</v>
      </c>
      <c r="H209" s="161" t="s">
        <v>917</v>
      </c>
      <c r="I209" s="184" t="str">
        <f t="shared" si="15"/>
        <v>30806437d</v>
      </c>
      <c r="J209" s="159" t="str">
        <f t="shared" si="16"/>
        <v>30806437026 03</v>
      </c>
      <c r="K209" s="5"/>
      <c r="L209" s="159" t="str">
        <f t="shared" si="17"/>
        <v>30806437026 03B</v>
      </c>
      <c r="M209" s="5" t="str">
        <f t="shared" si="18"/>
        <v>Slovenský šermiarsky zväzdBdružstvo - juniori - fleuret</v>
      </c>
      <c r="N209" s="3" t="str">
        <f t="shared" si="19"/>
        <v>30806437dB</v>
      </c>
    </row>
    <row r="210" spans="1:14" x14ac:dyDescent="0.2">
      <c r="A210" s="194" t="s">
        <v>677</v>
      </c>
      <c r="B210" s="196" t="str">
        <f>VLOOKUP(A210,Adr!A:B,2,FALSE)</f>
        <v>Slovenský tenisový zväz</v>
      </c>
      <c r="C210" s="182" t="s">
        <v>1016</v>
      </c>
      <c r="D210" s="280">
        <v>4921834</v>
      </c>
      <c r="E210" s="165">
        <v>0</v>
      </c>
      <c r="F210" s="158" t="s">
        <v>240</v>
      </c>
      <c r="G210" s="161" t="s">
        <v>221</v>
      </c>
      <c r="H210" s="161" t="s">
        <v>917</v>
      </c>
      <c r="I210" s="184" t="str">
        <f t="shared" si="15"/>
        <v>30811384a</v>
      </c>
      <c r="J210" s="159" t="str">
        <f t="shared" si="16"/>
        <v>30811384026 02</v>
      </c>
      <c r="K210" s="5" t="s">
        <v>1017</v>
      </c>
      <c r="L210" s="159" t="str">
        <f t="shared" si="17"/>
        <v>30811384026 02B</v>
      </c>
      <c r="M210" s="5" t="str">
        <f t="shared" si="18"/>
        <v>Slovenský tenisový zväzaBtenis - bežné transfery</v>
      </c>
      <c r="N210" s="3" t="str">
        <f t="shared" si="19"/>
        <v>30811384aB</v>
      </c>
    </row>
    <row r="211" spans="1:14" x14ac:dyDescent="0.2">
      <c r="A211" s="190" t="s">
        <v>677</v>
      </c>
      <c r="B211" s="196" t="str">
        <f>VLOOKUP(A211,Adr!A:B,2,FALSE)</f>
        <v>Slovenský tenisový zväz</v>
      </c>
      <c r="C211" s="161" t="s">
        <v>1618</v>
      </c>
      <c r="D211" s="280">
        <v>75000</v>
      </c>
      <c r="E211" s="222">
        <v>0</v>
      </c>
      <c r="F211" s="158" t="s">
        <v>240</v>
      </c>
      <c r="G211" s="161" t="s">
        <v>221</v>
      </c>
      <c r="H211" s="161" t="s">
        <v>940</v>
      </c>
      <c r="I211" s="184" t="str">
        <f t="shared" si="15"/>
        <v>30811384a</v>
      </c>
      <c r="J211" s="159" t="str">
        <f t="shared" si="16"/>
        <v>30811384026 02</v>
      </c>
      <c r="K211" s="5" t="s">
        <v>1017</v>
      </c>
      <c r="L211" s="159" t="str">
        <f t="shared" si="17"/>
        <v>30811384026 02K</v>
      </c>
      <c r="M211" s="5" t="str">
        <f t="shared" si="18"/>
        <v>Slovenský tenisový zväzaKtenis - kapitálové transfery</v>
      </c>
      <c r="N211" s="3" t="str">
        <f t="shared" si="19"/>
        <v>30811384aK</v>
      </c>
    </row>
    <row r="212" spans="1:14" x14ac:dyDescent="0.2">
      <c r="A212" s="158" t="s">
        <v>677</v>
      </c>
      <c r="B212" s="196" t="str">
        <f>VLOOKUP(A212,Adr!A:B,2,FALSE)</f>
        <v>Slovenský tenisový zväz</v>
      </c>
      <c r="C212" s="188" t="s">
        <v>1390</v>
      </c>
      <c r="D212" s="281">
        <v>23000</v>
      </c>
      <c r="E212" s="222">
        <v>0</v>
      </c>
      <c r="F212" s="158" t="s">
        <v>246</v>
      </c>
      <c r="G212" s="161" t="s">
        <v>223</v>
      </c>
      <c r="H212" s="161" t="s">
        <v>917</v>
      </c>
      <c r="I212" s="184" t="str">
        <f t="shared" si="15"/>
        <v>30811384d</v>
      </c>
      <c r="J212" s="159" t="str">
        <f t="shared" si="16"/>
        <v>30811384026 03</v>
      </c>
      <c r="K212" s="5"/>
      <c r="L212" s="159" t="str">
        <f t="shared" si="17"/>
        <v>30811384026 03B</v>
      </c>
      <c r="M212" s="5" t="str">
        <f t="shared" si="18"/>
        <v>Slovenský tenisový zväzdBJamrichová Renáta</v>
      </c>
      <c r="N212" s="3" t="str">
        <f t="shared" si="19"/>
        <v>30811384dB</v>
      </c>
    </row>
    <row r="213" spans="1:14" x14ac:dyDescent="0.2">
      <c r="A213" s="158" t="s">
        <v>677</v>
      </c>
      <c r="B213" s="196" t="str">
        <f>VLOOKUP(A213,Adr!A:B,2,FALSE)</f>
        <v>Slovenský tenisový zväz</v>
      </c>
      <c r="C213" s="188" t="s">
        <v>1391</v>
      </c>
      <c r="D213" s="281">
        <v>23000</v>
      </c>
      <c r="E213" s="165">
        <v>0</v>
      </c>
      <c r="F213" s="158" t="s">
        <v>246</v>
      </c>
      <c r="G213" s="161" t="s">
        <v>223</v>
      </c>
      <c r="H213" s="161" t="s">
        <v>917</v>
      </c>
      <c r="I213" s="184" t="str">
        <f t="shared" si="15"/>
        <v>30811384d</v>
      </c>
      <c r="J213" s="159" t="str">
        <f t="shared" si="16"/>
        <v>30811384026 03</v>
      </c>
      <c r="K213" s="5"/>
      <c r="L213" s="159" t="str">
        <f t="shared" si="17"/>
        <v>30811384026 03B</v>
      </c>
      <c r="M213" s="5" t="str">
        <f t="shared" si="18"/>
        <v>Slovenský tenisový zväzdBPohánková Mia</v>
      </c>
      <c r="N213" s="3" t="str">
        <f t="shared" si="19"/>
        <v>30811384dB</v>
      </c>
    </row>
    <row r="214" spans="1:14" x14ac:dyDescent="0.2">
      <c r="A214" s="158" t="s">
        <v>677</v>
      </c>
      <c r="B214" s="196" t="str">
        <f>VLOOKUP(A214,Adr!A:B,2,FALSE)</f>
        <v>Slovenský tenisový zväz</v>
      </c>
      <c r="C214" s="188" t="s">
        <v>1675</v>
      </c>
      <c r="D214" s="281">
        <v>52000</v>
      </c>
      <c r="E214" s="222">
        <v>0</v>
      </c>
      <c r="F214" s="158" t="s">
        <v>246</v>
      </c>
      <c r="G214" s="161" t="s">
        <v>223</v>
      </c>
      <c r="H214" s="161" t="s">
        <v>917</v>
      </c>
      <c r="I214" s="184" t="str">
        <f t="shared" si="15"/>
        <v>30811384d</v>
      </c>
      <c r="J214" s="159" t="str">
        <f t="shared" si="16"/>
        <v>30811384026 03</v>
      </c>
      <c r="K214" s="5"/>
      <c r="L214" s="159" t="str">
        <f t="shared" si="17"/>
        <v>30811384026 03B</v>
      </c>
      <c r="M214" s="5" t="str">
        <f t="shared" si="18"/>
        <v>Slovenský tenisový zväzdBSchmiedlová Karolína Anna (MD)</v>
      </c>
      <c r="N214" s="3" t="str">
        <f t="shared" si="19"/>
        <v>30811384dB</v>
      </c>
    </row>
    <row r="215" spans="1:14" x14ac:dyDescent="0.2">
      <c r="A215" s="158" t="s">
        <v>677</v>
      </c>
      <c r="B215" s="196" t="str">
        <f>VLOOKUP(A215,Adr!A:B,2,FALSE)</f>
        <v>Slovenský tenisový zväz</v>
      </c>
      <c r="C215" s="177" t="s">
        <v>1676</v>
      </c>
      <c r="D215" s="279">
        <v>6000</v>
      </c>
      <c r="E215" s="165">
        <v>0</v>
      </c>
      <c r="F215" s="158" t="s">
        <v>246</v>
      </c>
      <c r="G215" s="161" t="s">
        <v>223</v>
      </c>
      <c r="H215" s="161" t="s">
        <v>917</v>
      </c>
      <c r="I215" s="184" t="str">
        <f t="shared" si="15"/>
        <v>30811384d</v>
      </c>
      <c r="J215" s="159" t="str">
        <f t="shared" si="16"/>
        <v>30811384026 03</v>
      </c>
      <c r="K215" s="5"/>
      <c r="L215" s="159" t="str">
        <f t="shared" si="17"/>
        <v>30811384026 03B</v>
      </c>
      <c r="M215" s="5" t="str">
        <f t="shared" si="18"/>
        <v>Slovenský tenisový zväzdBŠupová Kali</v>
      </c>
      <c r="N215" s="3" t="str">
        <f t="shared" si="19"/>
        <v>30811384dB</v>
      </c>
    </row>
    <row r="216" spans="1:14" x14ac:dyDescent="0.2">
      <c r="A216" s="174" t="s">
        <v>677</v>
      </c>
      <c r="B216" s="196" t="str">
        <f>VLOOKUP(A216,Adr!A:B,2,FALSE)</f>
        <v>Slovenský tenisový zväz</v>
      </c>
      <c r="C216" s="177" t="s">
        <v>1392</v>
      </c>
      <c r="D216" s="279">
        <v>6000</v>
      </c>
      <c r="E216" s="222">
        <v>0</v>
      </c>
      <c r="F216" s="158" t="s">
        <v>246</v>
      </c>
      <c r="G216" s="161" t="s">
        <v>223</v>
      </c>
      <c r="H216" s="161" t="s">
        <v>917</v>
      </c>
      <c r="I216" s="184" t="str">
        <f t="shared" si="15"/>
        <v>30811384d</v>
      </c>
      <c r="J216" s="159" t="str">
        <f t="shared" si="16"/>
        <v>30811384026 03</v>
      </c>
      <c r="K216" s="5"/>
      <c r="L216" s="159" t="str">
        <f t="shared" si="17"/>
        <v>30811384026 03B</v>
      </c>
      <c r="M216" s="5" t="str">
        <f t="shared" si="18"/>
        <v>Slovenský tenisový zväzdBŽabková Kiara</v>
      </c>
      <c r="N216" s="3" t="str">
        <f t="shared" si="19"/>
        <v>30811384dB</v>
      </c>
    </row>
    <row r="217" spans="1:14" x14ac:dyDescent="0.2">
      <c r="A217" s="190" t="s">
        <v>685</v>
      </c>
      <c r="B217" s="196" t="str">
        <f>VLOOKUP(A217,Adr!A:B,2,FALSE)</f>
        <v>Slovenský veslársky zväz</v>
      </c>
      <c r="C217" s="188" t="s">
        <v>1018</v>
      </c>
      <c r="D217" s="279">
        <v>123033</v>
      </c>
      <c r="E217" s="165">
        <v>0</v>
      </c>
      <c r="F217" s="158" t="s">
        <v>240</v>
      </c>
      <c r="G217" s="161" t="s">
        <v>221</v>
      </c>
      <c r="H217" s="161" t="s">
        <v>917</v>
      </c>
      <c r="I217" s="184" t="str">
        <f t="shared" si="15"/>
        <v>00688304a</v>
      </c>
      <c r="J217" s="159" t="str">
        <f t="shared" si="16"/>
        <v>00688304026 02</v>
      </c>
      <c r="K217" s="5" t="s">
        <v>1019</v>
      </c>
      <c r="L217" s="159" t="str">
        <f t="shared" si="17"/>
        <v>00688304026 02B</v>
      </c>
      <c r="M217" s="5" t="str">
        <f t="shared" si="18"/>
        <v>Slovenský veslársky zväzaBveslovanie - bežné transfery</v>
      </c>
      <c r="N217" s="3" t="str">
        <f t="shared" si="19"/>
        <v>00688304aB</v>
      </c>
    </row>
    <row r="218" spans="1:14" ht="22.5" x14ac:dyDescent="0.2">
      <c r="A218" s="194" t="s">
        <v>685</v>
      </c>
      <c r="B218" s="196" t="str">
        <f>VLOOKUP(A218,Adr!A:B,2,FALSE)</f>
        <v>Slovenský veslársky zväz</v>
      </c>
      <c r="C218" s="188" t="s">
        <v>1313</v>
      </c>
      <c r="D218" s="279">
        <v>7038</v>
      </c>
      <c r="E218" s="222">
        <v>0</v>
      </c>
      <c r="F218" s="158" t="s">
        <v>244</v>
      </c>
      <c r="G218" s="161" t="s">
        <v>223</v>
      </c>
      <c r="H218" s="161" t="s">
        <v>917</v>
      </c>
      <c r="I218" s="184" t="str">
        <f t="shared" si="15"/>
        <v>00688304c</v>
      </c>
      <c r="J218" s="159" t="str">
        <f t="shared" si="16"/>
        <v>00688304026 03</v>
      </c>
      <c r="K218" s="5"/>
      <c r="L218" s="159" t="str">
        <f t="shared" si="17"/>
        <v>00688304026 03B</v>
      </c>
      <c r="M218" s="5" t="str">
        <f t="shared" si="18"/>
        <v>Slovenský veslársky zväzcBzabezpečenie a rozvoj športu veslovanie zdravotne postihnutých športovcov</v>
      </c>
      <c r="N218" s="3" t="str">
        <f t="shared" si="19"/>
        <v>00688304cB</v>
      </c>
    </row>
    <row r="219" spans="1:14" x14ac:dyDescent="0.2">
      <c r="A219" s="174" t="s">
        <v>685</v>
      </c>
      <c r="B219" s="196" t="str">
        <f>VLOOKUP(A219,Adr!A:B,2,FALSE)</f>
        <v>Slovenský veslársky zväz</v>
      </c>
      <c r="C219" s="177" t="s">
        <v>1677</v>
      </c>
      <c r="D219" s="279">
        <v>8000</v>
      </c>
      <c r="E219" s="165">
        <v>0</v>
      </c>
      <c r="F219" s="158" t="s">
        <v>246</v>
      </c>
      <c r="G219" s="161" t="s">
        <v>223</v>
      </c>
      <c r="H219" s="161" t="s">
        <v>917</v>
      </c>
      <c r="I219" s="184" t="str">
        <f t="shared" si="15"/>
        <v>00688304d</v>
      </c>
      <c r="J219" s="159" t="str">
        <f t="shared" si="16"/>
        <v>00688304026 03</v>
      </c>
      <c r="K219" s="5"/>
      <c r="L219" s="159" t="str">
        <f t="shared" si="17"/>
        <v>00688304026 03B</v>
      </c>
      <c r="M219" s="5" t="str">
        <f t="shared" si="18"/>
        <v>Slovenský veslársky zväzdBJurga Viktor</v>
      </c>
      <c r="N219" s="3" t="str">
        <f t="shared" si="19"/>
        <v>00688304dB</v>
      </c>
    </row>
    <row r="220" spans="1:14" x14ac:dyDescent="0.2">
      <c r="A220" s="194" t="s">
        <v>685</v>
      </c>
      <c r="B220" s="196" t="str">
        <f>VLOOKUP(A220,Adr!A:B,2,FALSE)</f>
        <v>Slovenský veslársky zväz</v>
      </c>
      <c r="C220" s="161" t="s">
        <v>1393</v>
      </c>
      <c r="D220" s="281">
        <v>9700</v>
      </c>
      <c r="E220" s="222">
        <v>0</v>
      </c>
      <c r="F220" s="158" t="s">
        <v>246</v>
      </c>
      <c r="G220" s="161" t="s">
        <v>223</v>
      </c>
      <c r="H220" s="161" t="s">
        <v>917</v>
      </c>
      <c r="I220" s="184" t="str">
        <f t="shared" si="15"/>
        <v>00688304d</v>
      </c>
      <c r="J220" s="159" t="str">
        <f t="shared" si="16"/>
        <v>00688304026 03</v>
      </c>
      <c r="K220" s="5"/>
      <c r="L220" s="159" t="str">
        <f t="shared" si="17"/>
        <v>00688304026 03B</v>
      </c>
      <c r="M220" s="5" t="str">
        <f t="shared" si="18"/>
        <v>Slovenský veslársky zväzdBŠimek Oliver</v>
      </c>
      <c r="N220" s="3" t="str">
        <f t="shared" si="19"/>
        <v>00688304dB</v>
      </c>
    </row>
    <row r="221" spans="1:14" x14ac:dyDescent="0.2">
      <c r="A221" s="158" t="s">
        <v>685</v>
      </c>
      <c r="B221" s="196" t="str">
        <f>VLOOKUP(A221,Adr!A:B,2,FALSE)</f>
        <v>Slovenský veslársky zväz</v>
      </c>
      <c r="C221" s="188" t="s">
        <v>1394</v>
      </c>
      <c r="D221" s="281">
        <v>9700</v>
      </c>
      <c r="E221" s="165">
        <v>0</v>
      </c>
      <c r="F221" s="158" t="s">
        <v>246</v>
      </c>
      <c r="G221" s="161" t="s">
        <v>223</v>
      </c>
      <c r="H221" s="161" t="s">
        <v>917</v>
      </c>
      <c r="I221" s="184" t="str">
        <f t="shared" si="15"/>
        <v>00688304d</v>
      </c>
      <c r="J221" s="159" t="str">
        <f t="shared" si="16"/>
        <v>00688304026 03</v>
      </c>
      <c r="K221" s="5"/>
      <c r="L221" s="159" t="str">
        <f t="shared" si="17"/>
        <v>00688304026 03B</v>
      </c>
      <c r="M221" s="5" t="str">
        <f t="shared" si="18"/>
        <v>Slovenský veslársky zväzdBŽemla Michal</v>
      </c>
      <c r="N221" s="3" t="str">
        <f t="shared" si="19"/>
        <v>00688304dB</v>
      </c>
    </row>
    <row r="222" spans="1:14" x14ac:dyDescent="0.2">
      <c r="A222" s="174" t="s">
        <v>692</v>
      </c>
      <c r="B222" s="196" t="str">
        <f>VLOOKUP(A222,Adr!A:B,2,FALSE)</f>
        <v>SLOVENSKÝ ZÁPASNÍCKY ZVÄZ</v>
      </c>
      <c r="C222" s="177" t="s">
        <v>1020</v>
      </c>
      <c r="D222" s="279">
        <v>325208</v>
      </c>
      <c r="E222" s="222">
        <v>0</v>
      </c>
      <c r="F222" s="158" t="s">
        <v>240</v>
      </c>
      <c r="G222" s="161" t="s">
        <v>221</v>
      </c>
      <c r="H222" s="161" t="s">
        <v>917</v>
      </c>
      <c r="I222" s="184" t="str">
        <f t="shared" si="15"/>
        <v>31791981a</v>
      </c>
      <c r="J222" s="159" t="str">
        <f t="shared" si="16"/>
        <v>31791981026 02</v>
      </c>
      <c r="K222" s="5" t="s">
        <v>1021</v>
      </c>
      <c r="L222" s="159" t="str">
        <f t="shared" si="17"/>
        <v>31791981026 02B</v>
      </c>
      <c r="M222" s="5" t="str">
        <f t="shared" si="18"/>
        <v>SLOVENSKÝ ZÁPASNÍCKY ZVÄZaBzápasenie - bežné transfery</v>
      </c>
      <c r="N222" s="3" t="str">
        <f t="shared" si="19"/>
        <v>31791981aB</v>
      </c>
    </row>
    <row r="223" spans="1:14" x14ac:dyDescent="0.2">
      <c r="A223" s="174" t="s">
        <v>692</v>
      </c>
      <c r="B223" s="196" t="str">
        <f>VLOOKUP(A223,Adr!A:B,2,FALSE)</f>
        <v>SLOVENSKÝ ZÁPASNÍCKY ZVÄZ</v>
      </c>
      <c r="C223" s="177" t="s">
        <v>1395</v>
      </c>
      <c r="D223" s="279">
        <v>8000</v>
      </c>
      <c r="E223" s="222">
        <v>0</v>
      </c>
      <c r="F223" s="158" t="s">
        <v>246</v>
      </c>
      <c r="G223" s="161" t="s">
        <v>223</v>
      </c>
      <c r="H223" s="161" t="s">
        <v>917</v>
      </c>
      <c r="I223" s="184" t="str">
        <f t="shared" si="15"/>
        <v>31791981d</v>
      </c>
      <c r="J223" s="159" t="str">
        <f t="shared" si="16"/>
        <v>31791981026 03</v>
      </c>
      <c r="K223" s="5"/>
      <c r="L223" s="159" t="str">
        <f t="shared" si="17"/>
        <v>31791981026 03B</v>
      </c>
      <c r="M223" s="5" t="str">
        <f t="shared" si="18"/>
        <v>SLOVENSKÝ ZÁPASNÍCKY ZVÄZdBGörcs Lara</v>
      </c>
      <c r="N223" s="3" t="str">
        <f t="shared" si="19"/>
        <v>31791981dB</v>
      </c>
    </row>
    <row r="224" spans="1:14" x14ac:dyDescent="0.2">
      <c r="A224" s="158" t="s">
        <v>692</v>
      </c>
      <c r="B224" s="196" t="str">
        <f>VLOOKUP(A224,Adr!A:B,2,FALSE)</f>
        <v>SLOVENSKÝ ZÁPASNÍCKY ZVÄZ</v>
      </c>
      <c r="C224" s="177" t="s">
        <v>1396</v>
      </c>
      <c r="D224" s="279">
        <v>8000</v>
      </c>
      <c r="E224" s="165">
        <v>0</v>
      </c>
      <c r="F224" s="158" t="s">
        <v>246</v>
      </c>
      <c r="G224" s="161" t="s">
        <v>223</v>
      </c>
      <c r="H224" s="161" t="s">
        <v>917</v>
      </c>
      <c r="I224" s="184" t="str">
        <f t="shared" si="15"/>
        <v>31791981d</v>
      </c>
      <c r="J224" s="159" t="str">
        <f t="shared" si="16"/>
        <v>31791981026 03</v>
      </c>
      <c r="K224" s="5"/>
      <c r="L224" s="159" t="str">
        <f t="shared" si="17"/>
        <v>31791981026 03B</v>
      </c>
      <c r="M224" s="5" t="str">
        <f t="shared" si="18"/>
        <v>SLOVENSKÝ ZÁPASNÍCKY ZVÄZdBHegedus Réka</v>
      </c>
      <c r="N224" s="3" t="str">
        <f t="shared" si="19"/>
        <v>31791981dB</v>
      </c>
    </row>
    <row r="225" spans="1:14" x14ac:dyDescent="0.2">
      <c r="A225" s="158" t="s">
        <v>692</v>
      </c>
      <c r="B225" s="196" t="str">
        <f>VLOOKUP(A225,Adr!A:B,2,FALSE)</f>
        <v>SLOVENSKÝ ZÁPASNÍCKY ZVÄZ</v>
      </c>
      <c r="C225" s="188" t="s">
        <v>1397</v>
      </c>
      <c r="D225" s="281">
        <v>18000</v>
      </c>
      <c r="E225" s="222">
        <v>0</v>
      </c>
      <c r="F225" s="158" t="s">
        <v>246</v>
      </c>
      <c r="G225" s="161" t="s">
        <v>223</v>
      </c>
      <c r="H225" s="161" t="s">
        <v>917</v>
      </c>
      <c r="I225" s="184" t="str">
        <f t="shared" si="15"/>
        <v>31791981d</v>
      </c>
      <c r="J225" s="159" t="str">
        <f t="shared" si="16"/>
        <v>31791981026 03</v>
      </c>
      <c r="K225" s="5"/>
      <c r="L225" s="159" t="str">
        <f t="shared" si="17"/>
        <v>31791981026 03B</v>
      </c>
      <c r="M225" s="5" t="str">
        <f t="shared" si="18"/>
        <v>SLOVENSKÝ ZÁPASNÍCKY ZVÄZdBJakšík Adam</v>
      </c>
      <c r="N225" s="3" t="str">
        <f t="shared" si="19"/>
        <v>31791981dB</v>
      </c>
    </row>
    <row r="226" spans="1:14" x14ac:dyDescent="0.2">
      <c r="A226" s="158" t="s">
        <v>692</v>
      </c>
      <c r="B226" s="196" t="str">
        <f>VLOOKUP(A226,Adr!A:B,2,FALSE)</f>
        <v>SLOVENSKÝ ZÁPASNÍCKY ZVÄZ</v>
      </c>
      <c r="C226" s="188" t="s">
        <v>1398</v>
      </c>
      <c r="D226" s="281">
        <v>16000</v>
      </c>
      <c r="E226" s="165">
        <v>0</v>
      </c>
      <c r="F226" s="158" t="s">
        <v>246</v>
      </c>
      <c r="G226" s="161" t="s">
        <v>223</v>
      </c>
      <c r="H226" s="161" t="s">
        <v>917</v>
      </c>
      <c r="I226" s="184" t="str">
        <f t="shared" si="15"/>
        <v>31791981d</v>
      </c>
      <c r="J226" s="159" t="str">
        <f t="shared" si="16"/>
        <v>31791981026 03</v>
      </c>
      <c r="K226" s="5"/>
      <c r="L226" s="159" t="str">
        <f t="shared" si="17"/>
        <v>31791981026 03B</v>
      </c>
      <c r="M226" s="5" t="str">
        <f t="shared" si="18"/>
        <v>SLOVENSKÝ ZÁPASNÍCKY ZVÄZdBMolnár Zsuzsanna</v>
      </c>
      <c r="N226" s="3" t="str">
        <f t="shared" si="19"/>
        <v>31791981dB</v>
      </c>
    </row>
    <row r="227" spans="1:14" x14ac:dyDescent="0.2">
      <c r="A227" s="190" t="s">
        <v>692</v>
      </c>
      <c r="B227" s="196" t="str">
        <f>VLOOKUP(A227,Adr!A:B,2,FALSE)</f>
        <v>SLOVENSKÝ ZÁPASNÍCKY ZVÄZ</v>
      </c>
      <c r="C227" s="177" t="s">
        <v>1399</v>
      </c>
      <c r="D227" s="279">
        <v>62000</v>
      </c>
      <c r="E227" s="222">
        <v>0</v>
      </c>
      <c r="F227" s="158" t="s">
        <v>246</v>
      </c>
      <c r="G227" s="161" t="s">
        <v>223</v>
      </c>
      <c r="H227" s="161" t="s">
        <v>917</v>
      </c>
      <c r="I227" s="184" t="str">
        <f t="shared" si="15"/>
        <v>31791981d</v>
      </c>
      <c r="J227" s="159" t="str">
        <f t="shared" si="16"/>
        <v>31791981026 03</v>
      </c>
      <c r="K227" s="5"/>
      <c r="L227" s="159" t="str">
        <f t="shared" si="17"/>
        <v>31791981026 03B</v>
      </c>
      <c r="M227" s="5" t="str">
        <f t="shared" si="18"/>
        <v>SLOVENSKÝ ZÁPASNÍCKY ZVÄZdBSalkazanov Tajmuraz</v>
      </c>
      <c r="N227" s="3" t="str">
        <f t="shared" si="19"/>
        <v>31791981dB</v>
      </c>
    </row>
    <row r="228" spans="1:14" x14ac:dyDescent="0.2">
      <c r="A228" s="190" t="s">
        <v>692</v>
      </c>
      <c r="B228" s="196" t="str">
        <f>VLOOKUP(A228,Adr!A:B,2,FALSE)</f>
        <v>SLOVENSKÝ ZÁPASNÍCKY ZVÄZ</v>
      </c>
      <c r="C228" s="161" t="s">
        <v>1400</v>
      </c>
      <c r="D228" s="280">
        <v>26000</v>
      </c>
      <c r="E228" s="165">
        <v>0</v>
      </c>
      <c r="F228" s="158" t="s">
        <v>246</v>
      </c>
      <c r="G228" s="161" t="s">
        <v>223</v>
      </c>
      <c r="H228" s="161" t="s">
        <v>917</v>
      </c>
      <c r="I228" s="184" t="str">
        <f t="shared" si="15"/>
        <v>31791981d</v>
      </c>
      <c r="J228" s="159" t="str">
        <f t="shared" si="16"/>
        <v>31791981026 03</v>
      </c>
      <c r="K228" s="5"/>
      <c r="L228" s="159" t="str">
        <f t="shared" si="17"/>
        <v>31791981026 03B</v>
      </c>
      <c r="M228" s="5" t="str">
        <f t="shared" si="18"/>
        <v>SLOVENSKÝ ZÁPASNÍCKY ZVÄZdBTsakulov Batyrbek</v>
      </c>
      <c r="N228" s="3" t="str">
        <f t="shared" si="19"/>
        <v>31791981dB</v>
      </c>
    </row>
    <row r="229" spans="1:14" x14ac:dyDescent="0.2">
      <c r="A229" s="194" t="s">
        <v>698</v>
      </c>
      <c r="B229" s="196" t="str">
        <f>VLOOKUP(A229,Adr!A:B,2,FALSE)</f>
        <v>Slovenský zväz bedmintonu</v>
      </c>
      <c r="C229" s="188" t="s">
        <v>1022</v>
      </c>
      <c r="D229" s="281">
        <v>619126</v>
      </c>
      <c r="E229" s="165">
        <v>0</v>
      </c>
      <c r="F229" s="158" t="s">
        <v>240</v>
      </c>
      <c r="G229" s="161" t="s">
        <v>221</v>
      </c>
      <c r="H229" s="161" t="s">
        <v>917</v>
      </c>
      <c r="I229" s="184" t="str">
        <f t="shared" si="15"/>
        <v>30811546a</v>
      </c>
      <c r="J229" s="159" t="str">
        <f t="shared" si="16"/>
        <v>30811546026 02</v>
      </c>
      <c r="K229" s="5" t="s">
        <v>1023</v>
      </c>
      <c r="L229" s="159" t="str">
        <f t="shared" si="17"/>
        <v>30811546026 02B</v>
      </c>
      <c r="M229" s="5" t="str">
        <f t="shared" si="18"/>
        <v>Slovenský zväz bedmintonuaBbedminton - bežné transfery</v>
      </c>
      <c r="N229" s="3" t="str">
        <f t="shared" si="19"/>
        <v>30811546aB</v>
      </c>
    </row>
    <row r="230" spans="1:14" x14ac:dyDescent="0.2">
      <c r="A230" s="194" t="s">
        <v>698</v>
      </c>
      <c r="B230" s="196" t="str">
        <f>VLOOKUP(A230,Adr!A:B,2,FALSE)</f>
        <v>Slovenský zväz bedmintonu</v>
      </c>
      <c r="C230" s="177" t="s">
        <v>1314</v>
      </c>
      <c r="D230" s="279">
        <v>10001</v>
      </c>
      <c r="E230" s="165">
        <v>0</v>
      </c>
      <c r="F230" s="158" t="s">
        <v>244</v>
      </c>
      <c r="G230" s="161" t="s">
        <v>223</v>
      </c>
      <c r="H230" s="161" t="s">
        <v>917</v>
      </c>
      <c r="I230" s="184" t="str">
        <f t="shared" si="15"/>
        <v>30811546c</v>
      </c>
      <c r="J230" s="159" t="str">
        <f t="shared" si="16"/>
        <v>30811546026 03</v>
      </c>
      <c r="K230" s="5"/>
      <c r="L230" s="159" t="str">
        <f t="shared" si="17"/>
        <v>30811546026 03B</v>
      </c>
      <c r="M230" s="5" t="str">
        <f t="shared" si="18"/>
        <v>Slovenský zväz bedmintonucBzabezpečenie a rozvoj športu bedminton zdravotne postihnutých športovcov</v>
      </c>
      <c r="N230" s="3" t="str">
        <f t="shared" si="19"/>
        <v>30811546cB</v>
      </c>
    </row>
    <row r="231" spans="1:14" x14ac:dyDescent="0.2">
      <c r="A231" s="190" t="s">
        <v>707</v>
      </c>
      <c r="B231" s="196" t="str">
        <f>VLOOKUP(A231,Adr!A:B,2,FALSE)</f>
        <v>Slovenský zväz biatlonu</v>
      </c>
      <c r="C231" s="161" t="s">
        <v>1024</v>
      </c>
      <c r="D231" s="280">
        <v>559549</v>
      </c>
      <c r="E231" s="222">
        <v>0</v>
      </c>
      <c r="F231" s="158" t="s">
        <v>240</v>
      </c>
      <c r="G231" s="161" t="s">
        <v>221</v>
      </c>
      <c r="H231" s="161" t="s">
        <v>917</v>
      </c>
      <c r="I231" s="184" t="str">
        <f t="shared" si="15"/>
        <v>35656743a</v>
      </c>
      <c r="J231" s="159" t="str">
        <f t="shared" si="16"/>
        <v>35656743026 02</v>
      </c>
      <c r="K231" s="5" t="s">
        <v>1025</v>
      </c>
      <c r="L231" s="159" t="str">
        <f t="shared" si="17"/>
        <v>35656743026 02B</v>
      </c>
      <c r="M231" s="5" t="str">
        <f t="shared" si="18"/>
        <v>Slovenský zväz biatlonuaBbiatlon - bežné transfery</v>
      </c>
      <c r="N231" s="3" t="str">
        <f t="shared" si="19"/>
        <v>35656743aB</v>
      </c>
    </row>
    <row r="232" spans="1:14" x14ac:dyDescent="0.2">
      <c r="A232" s="158" t="s">
        <v>707</v>
      </c>
      <c r="B232" s="196" t="str">
        <f>VLOOKUP(A232,Adr!A:B,2,FALSE)</f>
        <v>Slovenský zväz biatlonu</v>
      </c>
      <c r="C232" s="188" t="s">
        <v>1619</v>
      </c>
      <c r="D232" s="281">
        <v>46000</v>
      </c>
      <c r="E232" s="165">
        <v>0</v>
      </c>
      <c r="F232" s="158" t="s">
        <v>240</v>
      </c>
      <c r="G232" s="161" t="s">
        <v>221</v>
      </c>
      <c r="H232" s="161" t="s">
        <v>940</v>
      </c>
      <c r="I232" s="184" t="str">
        <f t="shared" si="15"/>
        <v>35656743a</v>
      </c>
      <c r="J232" s="159" t="str">
        <f t="shared" si="16"/>
        <v>35656743026 02</v>
      </c>
      <c r="K232" s="5" t="s">
        <v>1025</v>
      </c>
      <c r="L232" s="159" t="str">
        <f t="shared" si="17"/>
        <v>35656743026 02K</v>
      </c>
      <c r="M232" s="5" t="str">
        <f t="shared" si="18"/>
        <v>Slovenský zväz biatlonuaKbiatlon - kapitálové transfery</v>
      </c>
      <c r="N232" s="3" t="str">
        <f t="shared" si="19"/>
        <v>35656743aK</v>
      </c>
    </row>
    <row r="233" spans="1:14" x14ac:dyDescent="0.2">
      <c r="A233" s="158" t="s">
        <v>707</v>
      </c>
      <c r="B233" s="196" t="str">
        <f>VLOOKUP(A233,Adr!A:B,2,FALSE)</f>
        <v>Slovenský zväz biatlonu</v>
      </c>
      <c r="C233" s="189" t="s">
        <v>1678</v>
      </c>
      <c r="D233" s="282">
        <v>8000</v>
      </c>
      <c r="E233" s="222">
        <v>0</v>
      </c>
      <c r="F233" s="158" t="s">
        <v>246</v>
      </c>
      <c r="G233" s="161" t="s">
        <v>223</v>
      </c>
      <c r="H233" s="161" t="s">
        <v>917</v>
      </c>
      <c r="I233" s="184" t="str">
        <f t="shared" si="15"/>
        <v>35656743d</v>
      </c>
      <c r="J233" s="159" t="str">
        <f t="shared" si="16"/>
        <v>35656743026 03</v>
      </c>
      <c r="K233" s="5"/>
      <c r="L233" s="159" t="str">
        <f t="shared" si="17"/>
        <v>35656743026 03B</v>
      </c>
      <c r="M233" s="5" t="str">
        <f t="shared" si="18"/>
        <v>Slovenský zväz biatlonudBAdamov Šimon</v>
      </c>
      <c r="N233" s="3" t="str">
        <f t="shared" si="19"/>
        <v>35656743dB</v>
      </c>
    </row>
    <row r="234" spans="1:14" x14ac:dyDescent="0.2">
      <c r="A234" s="190" t="s">
        <v>707</v>
      </c>
      <c r="B234" s="196" t="str">
        <f>VLOOKUP(A234,Adr!A:B,2,FALSE)</f>
        <v>Slovenský zväz biatlonu</v>
      </c>
      <c r="C234" s="188" t="s">
        <v>1405</v>
      </c>
      <c r="D234" s="281">
        <v>32000</v>
      </c>
      <c r="E234" s="165">
        <v>0</v>
      </c>
      <c r="F234" s="158" t="s">
        <v>246</v>
      </c>
      <c r="G234" s="161" t="s">
        <v>223</v>
      </c>
      <c r="H234" s="161" t="s">
        <v>917</v>
      </c>
      <c r="I234" s="184" t="str">
        <f t="shared" si="15"/>
        <v>35656743d</v>
      </c>
      <c r="J234" s="159" t="str">
        <f t="shared" si="16"/>
        <v>35656743026 03</v>
      </c>
      <c r="K234" s="5"/>
      <c r="L234" s="159" t="str">
        <f t="shared" si="17"/>
        <v>35656743026 03B</v>
      </c>
      <c r="M234" s="5" t="str">
        <f t="shared" si="18"/>
        <v>Slovenský zväz biatlonudBBátovská Fialková Paulína</v>
      </c>
      <c r="N234" s="3" t="str">
        <f t="shared" si="19"/>
        <v>35656743dB</v>
      </c>
    </row>
    <row r="235" spans="1:14" x14ac:dyDescent="0.2">
      <c r="A235" s="158" t="s">
        <v>707</v>
      </c>
      <c r="B235" s="196" t="str">
        <f>VLOOKUP(A235,Adr!A:B,2,FALSE)</f>
        <v>Slovenský zväz biatlonu</v>
      </c>
      <c r="C235" s="188" t="s">
        <v>1401</v>
      </c>
      <c r="D235" s="281">
        <v>18000</v>
      </c>
      <c r="E235" s="222">
        <v>0</v>
      </c>
      <c r="F235" s="158" t="s">
        <v>246</v>
      </c>
      <c r="G235" s="161" t="s">
        <v>223</v>
      </c>
      <c r="H235" s="161" t="s">
        <v>917</v>
      </c>
      <c r="I235" s="184" t="str">
        <f t="shared" si="15"/>
        <v>35656743d</v>
      </c>
      <c r="J235" s="159" t="str">
        <f t="shared" si="16"/>
        <v>35656743026 03</v>
      </c>
      <c r="K235" s="5"/>
      <c r="L235" s="159" t="str">
        <f t="shared" si="17"/>
        <v>35656743026 03B</v>
      </c>
      <c r="M235" s="5" t="str">
        <f t="shared" si="18"/>
        <v>Slovenský zväz biatlonudBBorguľa Jakub</v>
      </c>
      <c r="N235" s="3" t="str">
        <f t="shared" si="19"/>
        <v>35656743dB</v>
      </c>
    </row>
    <row r="236" spans="1:14" x14ac:dyDescent="0.2">
      <c r="A236" s="194" t="s">
        <v>707</v>
      </c>
      <c r="B236" s="196" t="str">
        <f>VLOOKUP(A236,Adr!A:B,2,FALSE)</f>
        <v>Slovenský zväz biatlonu</v>
      </c>
      <c r="C236" s="188" t="s">
        <v>1463</v>
      </c>
      <c r="D236" s="279">
        <v>8000</v>
      </c>
      <c r="E236" s="165">
        <v>0</v>
      </c>
      <c r="F236" s="158" t="s">
        <v>246</v>
      </c>
      <c r="G236" s="161" t="s">
        <v>223</v>
      </c>
      <c r="H236" s="161" t="s">
        <v>917</v>
      </c>
      <c r="I236" s="184" t="str">
        <f t="shared" si="15"/>
        <v>35656743d</v>
      </c>
      <c r="J236" s="159" t="str">
        <f t="shared" si="16"/>
        <v>35656743026 03</v>
      </c>
      <c r="K236" s="5"/>
      <c r="L236" s="159" t="str">
        <f t="shared" si="17"/>
        <v>35656743026 03B</v>
      </c>
      <c r="M236" s="5" t="str">
        <f t="shared" si="18"/>
        <v>Slovenský zväz biatlonudBIskhakov Arthur</v>
      </c>
      <c r="N236" s="3" t="str">
        <f t="shared" si="19"/>
        <v>35656743dB</v>
      </c>
    </row>
    <row r="237" spans="1:14" x14ac:dyDescent="0.2">
      <c r="A237" s="158" t="s">
        <v>707</v>
      </c>
      <c r="B237" s="196" t="str">
        <f>VLOOKUP(A237,Adr!A:B,2,FALSE)</f>
        <v>Slovenský zväz biatlonu</v>
      </c>
      <c r="C237" s="177" t="s">
        <v>1402</v>
      </c>
      <c r="D237" s="281">
        <v>42000</v>
      </c>
      <c r="E237" s="222">
        <v>0</v>
      </c>
      <c r="F237" s="158" t="s">
        <v>246</v>
      </c>
      <c r="G237" s="161" t="s">
        <v>223</v>
      </c>
      <c r="H237" s="161" t="s">
        <v>917</v>
      </c>
      <c r="I237" s="184" t="str">
        <f t="shared" si="15"/>
        <v>35656743d</v>
      </c>
      <c r="J237" s="159" t="str">
        <f t="shared" si="16"/>
        <v>35656743026 03</v>
      </c>
      <c r="K237" s="5"/>
      <c r="L237" s="159" t="str">
        <f t="shared" si="17"/>
        <v>35656743026 03B</v>
      </c>
      <c r="M237" s="5" t="str">
        <f t="shared" si="18"/>
        <v>Slovenský zväz biatlonudBKapustová Ema</v>
      </c>
      <c r="N237" s="3" t="str">
        <f t="shared" si="19"/>
        <v>35656743dB</v>
      </c>
    </row>
    <row r="238" spans="1:14" x14ac:dyDescent="0.2">
      <c r="A238" s="190" t="s">
        <v>707</v>
      </c>
      <c r="B238" s="196" t="str">
        <f>VLOOKUP(A238,Adr!A:B,2,FALSE)</f>
        <v>Slovenský zväz biatlonu</v>
      </c>
      <c r="C238" s="161" t="s">
        <v>1679</v>
      </c>
      <c r="D238" s="280">
        <v>16000</v>
      </c>
      <c r="E238" s="165">
        <v>0</v>
      </c>
      <c r="F238" s="158" t="s">
        <v>246</v>
      </c>
      <c r="G238" s="161" t="s">
        <v>223</v>
      </c>
      <c r="H238" s="161" t="s">
        <v>917</v>
      </c>
      <c r="I238" s="184" t="str">
        <f t="shared" si="15"/>
        <v>35656743d</v>
      </c>
      <c r="J238" s="159" t="str">
        <f t="shared" si="16"/>
        <v>35656743026 03</v>
      </c>
      <c r="K238" s="5"/>
      <c r="L238" s="159" t="str">
        <f t="shared" si="17"/>
        <v>35656743026 03B</v>
      </c>
      <c r="M238" s="5" t="str">
        <f t="shared" si="18"/>
        <v>Slovenský zväz biatlonudBKuzmina Anastasia</v>
      </c>
      <c r="N238" s="3" t="str">
        <f t="shared" si="19"/>
        <v>35656743dB</v>
      </c>
    </row>
    <row r="239" spans="1:14" x14ac:dyDescent="0.2">
      <c r="A239" s="190" t="s">
        <v>707</v>
      </c>
      <c r="B239" s="196" t="str">
        <f>VLOOKUP(A239,Adr!A:B,2,FALSE)</f>
        <v>Slovenský zväz biatlonu</v>
      </c>
      <c r="C239" s="188" t="s">
        <v>1680</v>
      </c>
      <c r="D239" s="281">
        <v>8000</v>
      </c>
      <c r="E239" s="222">
        <v>0</v>
      </c>
      <c r="F239" s="158" t="s">
        <v>246</v>
      </c>
      <c r="G239" s="161" t="s">
        <v>223</v>
      </c>
      <c r="H239" s="161" t="s">
        <v>917</v>
      </c>
      <c r="I239" s="184" t="str">
        <f t="shared" si="15"/>
        <v>35656743d</v>
      </c>
      <c r="J239" s="159" t="str">
        <f t="shared" si="16"/>
        <v>35656743026 03</v>
      </c>
      <c r="K239" s="5"/>
      <c r="L239" s="159" t="str">
        <f t="shared" si="17"/>
        <v>35656743026 03B</v>
      </c>
      <c r="M239" s="5" t="str">
        <f t="shared" si="18"/>
        <v>Slovenský zväz biatlonudBRemeňová Mária</v>
      </c>
      <c r="N239" s="3" t="str">
        <f t="shared" si="19"/>
        <v>35656743dB</v>
      </c>
    </row>
    <row r="240" spans="1:14" x14ac:dyDescent="0.2">
      <c r="A240" s="194" t="s">
        <v>707</v>
      </c>
      <c r="B240" s="196" t="str">
        <f>VLOOKUP(A240,Adr!A:B,2,FALSE)</f>
        <v>Slovenský zväz biatlonu</v>
      </c>
      <c r="C240" s="177" t="s">
        <v>1464</v>
      </c>
      <c r="D240" s="279">
        <v>8000</v>
      </c>
      <c r="E240" s="165">
        <v>0</v>
      </c>
      <c r="F240" s="158" t="s">
        <v>246</v>
      </c>
      <c r="G240" s="161" t="s">
        <v>223</v>
      </c>
      <c r="H240" s="161" t="s">
        <v>917</v>
      </c>
      <c r="I240" s="184" t="str">
        <f t="shared" si="15"/>
        <v>35656743d</v>
      </c>
      <c r="J240" s="159" t="str">
        <f t="shared" si="16"/>
        <v>35656743026 03</v>
      </c>
      <c r="K240" s="5"/>
      <c r="L240" s="159" t="str">
        <f t="shared" si="17"/>
        <v>35656743026 03B</v>
      </c>
      <c r="M240" s="5" t="str">
        <f t="shared" si="18"/>
        <v>Slovenský zväz biatlonudBStraková Michaela</v>
      </c>
      <c r="N240" s="3" t="str">
        <f t="shared" si="19"/>
        <v>35656743dB</v>
      </c>
    </row>
    <row r="241" spans="1:14" x14ac:dyDescent="0.2">
      <c r="A241" s="158" t="s">
        <v>707</v>
      </c>
      <c r="B241" s="196" t="str">
        <f>VLOOKUP(A241,Adr!A:B,2,FALSE)</f>
        <v>Slovenský zväz biatlonu</v>
      </c>
      <c r="C241" s="177" t="s">
        <v>1403</v>
      </c>
      <c r="D241" s="279">
        <v>8000</v>
      </c>
      <c r="E241" s="222">
        <v>0</v>
      </c>
      <c r="F241" s="158" t="s">
        <v>246</v>
      </c>
      <c r="G241" s="161" t="s">
        <v>223</v>
      </c>
      <c r="H241" s="161" t="s">
        <v>917</v>
      </c>
      <c r="I241" s="184" t="str">
        <f t="shared" si="15"/>
        <v>35656743d</v>
      </c>
      <c r="J241" s="159" t="str">
        <f t="shared" si="16"/>
        <v>35656743026 03</v>
      </c>
      <c r="K241" s="5"/>
      <c r="L241" s="159" t="str">
        <f t="shared" si="17"/>
        <v>35656743026 03B</v>
      </c>
      <c r="M241" s="5" t="str">
        <f t="shared" si="18"/>
        <v>Slovenský zväz biatlonudBštafeta - biatlon - juniori</v>
      </c>
      <c r="N241" s="3" t="str">
        <f t="shared" si="19"/>
        <v>35656743dB</v>
      </c>
    </row>
    <row r="242" spans="1:14" x14ac:dyDescent="0.2">
      <c r="A242" s="158" t="s">
        <v>707</v>
      </c>
      <c r="B242" s="196" t="str">
        <f>VLOOKUP(A242,Adr!A:B,2,FALSE)</f>
        <v>Slovenský zväz biatlonu</v>
      </c>
      <c r="C242" s="188" t="s">
        <v>1404</v>
      </c>
      <c r="D242" s="281">
        <v>8000</v>
      </c>
      <c r="E242" s="165">
        <v>0</v>
      </c>
      <c r="F242" s="158" t="s">
        <v>246</v>
      </c>
      <c r="G242" s="161" t="s">
        <v>223</v>
      </c>
      <c r="H242" s="161" t="s">
        <v>917</v>
      </c>
      <c r="I242" s="184" t="str">
        <f t="shared" si="15"/>
        <v>35656743d</v>
      </c>
      <c r="J242" s="159" t="str">
        <f t="shared" si="16"/>
        <v>35656743026 03</v>
      </c>
      <c r="K242" s="5"/>
      <c r="L242" s="159" t="str">
        <f t="shared" si="17"/>
        <v>35656743026 03B</v>
      </c>
      <c r="M242" s="5" t="str">
        <f t="shared" si="18"/>
        <v>Slovenský zväz biatlonudBštafeta - biatlon - juniorky</v>
      </c>
      <c r="N242" s="3" t="str">
        <f t="shared" si="19"/>
        <v>35656743dB</v>
      </c>
    </row>
    <row r="243" spans="1:14" x14ac:dyDescent="0.2">
      <c r="A243" s="194" t="s">
        <v>707</v>
      </c>
      <c r="B243" s="196" t="str">
        <f>VLOOKUP(A243,Adr!A:B,2,FALSE)</f>
        <v>Slovenský zväz biatlonu</v>
      </c>
      <c r="C243" s="177" t="s">
        <v>1681</v>
      </c>
      <c r="D243" s="279">
        <v>8000</v>
      </c>
      <c r="E243" s="222">
        <v>0</v>
      </c>
      <c r="F243" s="158" t="s">
        <v>246</v>
      </c>
      <c r="G243" s="161" t="s">
        <v>223</v>
      </c>
      <c r="H243" s="161" t="s">
        <v>917</v>
      </c>
      <c r="I243" s="184" t="str">
        <f t="shared" si="15"/>
        <v>35656743d</v>
      </c>
      <c r="J243" s="159" t="str">
        <f t="shared" si="16"/>
        <v>35656743026 03</v>
      </c>
      <c r="K243" s="5"/>
      <c r="L243" s="159" t="str">
        <f t="shared" si="17"/>
        <v>35656743026 03B</v>
      </c>
      <c r="M243" s="5" t="str">
        <f t="shared" si="18"/>
        <v>Slovenský zväz biatlonudBštafeta - biatlon - single mix</v>
      </c>
      <c r="N243" s="3" t="str">
        <f t="shared" si="19"/>
        <v>35656743dB</v>
      </c>
    </row>
    <row r="244" spans="1:14" x14ac:dyDescent="0.2">
      <c r="A244" s="190" t="s">
        <v>707</v>
      </c>
      <c r="B244" s="196" t="str">
        <f>VLOOKUP(A244,Adr!A:B,2,FALSE)</f>
        <v>Slovenský zväz biatlonu</v>
      </c>
      <c r="C244" s="177" t="s">
        <v>1465</v>
      </c>
      <c r="D244" s="279">
        <v>42000</v>
      </c>
      <c r="E244" s="165">
        <v>0</v>
      </c>
      <c r="F244" s="158" t="s">
        <v>246</v>
      </c>
      <c r="G244" s="161" t="s">
        <v>223</v>
      </c>
      <c r="H244" s="161" t="s">
        <v>917</v>
      </c>
      <c r="I244" s="184" t="str">
        <f t="shared" si="15"/>
        <v>35656743d</v>
      </c>
      <c r="J244" s="159" t="str">
        <f t="shared" si="16"/>
        <v>35656743026 03</v>
      </c>
      <c r="K244" s="5"/>
      <c r="L244" s="159" t="str">
        <f t="shared" si="17"/>
        <v>35656743026 03B</v>
      </c>
      <c r="M244" s="5" t="str">
        <f t="shared" si="18"/>
        <v>Slovenský zväz biatlonudBštafeta - biatlon - ženy</v>
      </c>
      <c r="N244" s="3" t="str">
        <f t="shared" si="19"/>
        <v>35656743dB</v>
      </c>
    </row>
    <row r="245" spans="1:14" x14ac:dyDescent="0.2">
      <c r="A245" s="190" t="s">
        <v>716</v>
      </c>
      <c r="B245" s="196" t="str">
        <f>VLOOKUP(A245,Adr!A:B,2,FALSE)</f>
        <v>Slovenský zväz bobistov</v>
      </c>
      <c r="C245" s="177" t="s">
        <v>1026</v>
      </c>
      <c r="D245" s="279">
        <v>83796</v>
      </c>
      <c r="E245" s="222">
        <v>0</v>
      </c>
      <c r="F245" s="158" t="s">
        <v>240</v>
      </c>
      <c r="G245" s="161" t="s">
        <v>221</v>
      </c>
      <c r="H245" s="161" t="s">
        <v>917</v>
      </c>
      <c r="I245" s="184" t="str">
        <f t="shared" si="15"/>
        <v>36067580a</v>
      </c>
      <c r="J245" s="159" t="str">
        <f t="shared" si="16"/>
        <v>36067580026 02</v>
      </c>
      <c r="K245" s="5" t="s">
        <v>1027</v>
      </c>
      <c r="L245" s="159" t="str">
        <f t="shared" si="17"/>
        <v>36067580026 02B</v>
      </c>
      <c r="M245" s="5" t="str">
        <f t="shared" si="18"/>
        <v>Slovenský zväz bobistovaBboby a skeleton - bežné transfery</v>
      </c>
      <c r="N245" s="3" t="str">
        <f t="shared" si="19"/>
        <v>36067580aB</v>
      </c>
    </row>
    <row r="246" spans="1:14" x14ac:dyDescent="0.2">
      <c r="A246" s="158" t="s">
        <v>716</v>
      </c>
      <c r="B246" s="196" t="str">
        <f>VLOOKUP(A246,Adr!A:B,2,FALSE)</f>
        <v>Slovenský zväz bobistov</v>
      </c>
      <c r="C246" s="177" t="s">
        <v>1682</v>
      </c>
      <c r="D246" s="279">
        <v>8000</v>
      </c>
      <c r="E246" s="222">
        <v>0</v>
      </c>
      <c r="F246" s="158" t="s">
        <v>246</v>
      </c>
      <c r="G246" s="161" t="s">
        <v>223</v>
      </c>
      <c r="H246" s="161" t="s">
        <v>917</v>
      </c>
      <c r="I246" s="184" t="str">
        <f t="shared" si="15"/>
        <v>36067580d</v>
      </c>
      <c r="J246" s="159" t="str">
        <f t="shared" si="16"/>
        <v>36067580026 03</v>
      </c>
      <c r="K246" s="5"/>
      <c r="L246" s="159" t="str">
        <f t="shared" si="17"/>
        <v>36067580026 03B</v>
      </c>
      <c r="M246" s="5" t="str">
        <f t="shared" si="18"/>
        <v>Slovenský zväz bobistovdBČerňanská Viktória</v>
      </c>
      <c r="N246" s="3" t="str">
        <f t="shared" si="19"/>
        <v>36067580dB</v>
      </c>
    </row>
    <row r="247" spans="1:14" x14ac:dyDescent="0.2">
      <c r="A247" s="190" t="s">
        <v>716</v>
      </c>
      <c r="B247" s="196" t="str">
        <f>VLOOKUP(A247,Adr!A:B,2,FALSE)</f>
        <v>Slovenský zväz bobistov</v>
      </c>
      <c r="C247" s="177" t="s">
        <v>1683</v>
      </c>
      <c r="D247" s="279">
        <v>8000</v>
      </c>
      <c r="E247" s="165">
        <v>0</v>
      </c>
      <c r="F247" s="158" t="s">
        <v>246</v>
      </c>
      <c r="G247" s="161" t="s">
        <v>223</v>
      </c>
      <c r="H247" s="161" t="s">
        <v>917</v>
      </c>
      <c r="I247" s="184" t="str">
        <f t="shared" si="15"/>
        <v>36067580d</v>
      </c>
      <c r="J247" s="159" t="str">
        <f t="shared" si="16"/>
        <v>36067580026 03</v>
      </c>
      <c r="K247" s="5"/>
      <c r="L247" s="159" t="str">
        <f t="shared" si="17"/>
        <v>36067580026 03B</v>
      </c>
      <c r="M247" s="5" t="str">
        <f t="shared" si="18"/>
        <v>Slovenský zväz bobistovdBMokrášová Lucia</v>
      </c>
      <c r="N247" s="3" t="str">
        <f t="shared" si="19"/>
        <v>36067580dB</v>
      </c>
    </row>
    <row r="248" spans="1:14" x14ac:dyDescent="0.2">
      <c r="A248" s="158" t="s">
        <v>725</v>
      </c>
      <c r="B248" s="196" t="str">
        <f>VLOOKUP(A248,Adr!A:B,2,FALSE)</f>
        <v>Slovenský zväz cyklistiky</v>
      </c>
      <c r="C248" s="188" t="s">
        <v>1028</v>
      </c>
      <c r="D248" s="281">
        <v>2856269</v>
      </c>
      <c r="E248" s="165">
        <v>0</v>
      </c>
      <c r="F248" s="158" t="s">
        <v>240</v>
      </c>
      <c r="G248" s="161" t="s">
        <v>221</v>
      </c>
      <c r="H248" s="161" t="s">
        <v>917</v>
      </c>
      <c r="I248" s="184" t="str">
        <f t="shared" si="15"/>
        <v>00684112a</v>
      </c>
      <c r="J248" s="159" t="str">
        <f t="shared" si="16"/>
        <v>00684112026 02</v>
      </c>
      <c r="K248" s="5" t="s">
        <v>1029</v>
      </c>
      <c r="L248" s="159" t="str">
        <f t="shared" si="17"/>
        <v>00684112026 02B</v>
      </c>
      <c r="M248" s="5" t="str">
        <f t="shared" si="18"/>
        <v>Slovenský zväz cyklistikyaBcyklistika - bežné transfery</v>
      </c>
      <c r="N248" s="3" t="str">
        <f t="shared" si="19"/>
        <v>00684112aB</v>
      </c>
    </row>
    <row r="249" spans="1:14" ht="22.5" x14ac:dyDescent="0.2">
      <c r="A249" s="158" t="s">
        <v>725</v>
      </c>
      <c r="B249" s="196" t="str">
        <f>VLOOKUP(A249,Adr!A:B,2,FALSE)</f>
        <v>Slovenský zväz cyklistiky</v>
      </c>
      <c r="C249" s="188" t="s">
        <v>1315</v>
      </c>
      <c r="D249" s="281">
        <v>60635</v>
      </c>
      <c r="E249" s="222">
        <v>0</v>
      </c>
      <c r="F249" s="158" t="s">
        <v>244</v>
      </c>
      <c r="G249" s="161" t="s">
        <v>223</v>
      </c>
      <c r="H249" s="161" t="s">
        <v>917</v>
      </c>
      <c r="I249" s="184" t="str">
        <f t="shared" si="15"/>
        <v>00684112c</v>
      </c>
      <c r="J249" s="159" t="str">
        <f t="shared" si="16"/>
        <v>00684112026 03</v>
      </c>
      <c r="K249" s="5"/>
      <c r="L249" s="159" t="str">
        <f t="shared" si="17"/>
        <v>00684112026 03B</v>
      </c>
      <c r="M249" s="5" t="str">
        <f t="shared" si="18"/>
        <v>Slovenský zväz cyklistikycBzabezpečenie a rozvoj športu cyklistika zdravotne postihnutých športovcov</v>
      </c>
      <c r="N249" s="3" t="str">
        <f t="shared" si="19"/>
        <v>00684112cB</v>
      </c>
    </row>
    <row r="250" spans="1:14" x14ac:dyDescent="0.2">
      <c r="A250" s="194" t="s">
        <v>725</v>
      </c>
      <c r="B250" s="196" t="str">
        <f>VLOOKUP(A250,Adr!A:B,2,FALSE)</f>
        <v>Slovenský zväz cyklistiky</v>
      </c>
      <c r="C250" s="177" t="s">
        <v>1406</v>
      </c>
      <c r="D250" s="281">
        <v>22000</v>
      </c>
      <c r="E250" s="222">
        <v>0</v>
      </c>
      <c r="F250" s="158" t="s">
        <v>246</v>
      </c>
      <c r="G250" s="161" t="s">
        <v>223</v>
      </c>
      <c r="H250" s="161" t="s">
        <v>917</v>
      </c>
      <c r="I250" s="184" t="str">
        <f t="shared" si="15"/>
        <v>00684112d</v>
      </c>
      <c r="J250" s="159" t="str">
        <f t="shared" si="16"/>
        <v>00684112026 03</v>
      </c>
      <c r="K250" s="5"/>
      <c r="L250" s="159" t="str">
        <f t="shared" si="17"/>
        <v>00684112026 03B</v>
      </c>
      <c r="M250" s="5" t="str">
        <f t="shared" si="18"/>
        <v>Slovenský zväz cyklistikydBČorej Jozef</v>
      </c>
      <c r="N250" s="3" t="str">
        <f t="shared" si="19"/>
        <v>00684112dB</v>
      </c>
    </row>
    <row r="251" spans="1:14" x14ac:dyDescent="0.2">
      <c r="A251" s="194" t="s">
        <v>725</v>
      </c>
      <c r="B251" s="196" t="str">
        <f>VLOOKUP(A251,Adr!A:B,2,FALSE)</f>
        <v>Slovenský zväz cyklistiky</v>
      </c>
      <c r="C251" s="177" t="s">
        <v>1407</v>
      </c>
      <c r="D251" s="279">
        <v>23000</v>
      </c>
      <c r="E251" s="165">
        <v>0</v>
      </c>
      <c r="F251" s="158" t="s">
        <v>246</v>
      </c>
      <c r="G251" s="161" t="s">
        <v>223</v>
      </c>
      <c r="H251" s="161" t="s">
        <v>917</v>
      </c>
      <c r="I251" s="184" t="str">
        <f t="shared" si="15"/>
        <v>00684112d</v>
      </c>
      <c r="J251" s="159" t="str">
        <f t="shared" si="16"/>
        <v>00684112026 03</v>
      </c>
      <c r="K251" s="5"/>
      <c r="L251" s="159" t="str">
        <f t="shared" si="17"/>
        <v>00684112026 03B</v>
      </c>
      <c r="M251" s="5" t="str">
        <f t="shared" si="18"/>
        <v>Slovenský zväz cyklistikydBChladoňová Viktória</v>
      </c>
      <c r="N251" s="3" t="str">
        <f t="shared" si="19"/>
        <v>00684112dB</v>
      </c>
    </row>
    <row r="252" spans="1:14" x14ac:dyDescent="0.2">
      <c r="A252" s="174" t="s">
        <v>725</v>
      </c>
      <c r="B252" s="196" t="str">
        <f>VLOOKUP(A252,Adr!A:B,2,FALSE)</f>
        <v>Slovenský zväz cyklistiky</v>
      </c>
      <c r="C252" s="177" t="s">
        <v>1408</v>
      </c>
      <c r="D252" s="179">
        <v>21000</v>
      </c>
      <c r="E252" s="222">
        <v>0</v>
      </c>
      <c r="F252" s="174" t="s">
        <v>246</v>
      </c>
      <c r="G252" s="177" t="s">
        <v>223</v>
      </c>
      <c r="H252" s="177" t="s">
        <v>917</v>
      </c>
      <c r="I252" s="184" t="str">
        <f t="shared" si="15"/>
        <v>00684112d</v>
      </c>
      <c r="J252" s="159" t="str">
        <f t="shared" si="16"/>
        <v>00684112026 03</v>
      </c>
      <c r="K252" s="5"/>
      <c r="L252" s="159" t="str">
        <f t="shared" si="17"/>
        <v>00684112026 03B</v>
      </c>
      <c r="M252" s="5" t="str">
        <f t="shared" si="18"/>
        <v>Slovenský zväz cyklistikydBManiková Dominika</v>
      </c>
      <c r="N252" s="3" t="str">
        <f t="shared" si="19"/>
        <v>00684112dB</v>
      </c>
    </row>
    <row r="253" spans="1:14" x14ac:dyDescent="0.2">
      <c r="A253" s="194" t="s">
        <v>725</v>
      </c>
      <c r="B253" s="196" t="str">
        <f>VLOOKUP(A253,Adr!A:B,2,FALSE)</f>
        <v>Slovenský zväz cyklistiky</v>
      </c>
      <c r="C253" s="188" t="s">
        <v>1409</v>
      </c>
      <c r="D253" s="279">
        <v>54000</v>
      </c>
      <c r="E253" s="165">
        <v>0</v>
      </c>
      <c r="F253" s="158" t="s">
        <v>246</v>
      </c>
      <c r="G253" s="161" t="s">
        <v>223</v>
      </c>
      <c r="H253" s="161" t="s">
        <v>917</v>
      </c>
      <c r="I253" s="184" t="str">
        <f t="shared" si="15"/>
        <v>00684112d</v>
      </c>
      <c r="J253" s="159" t="str">
        <f t="shared" si="16"/>
        <v>00684112026 03</v>
      </c>
      <c r="K253" s="5"/>
      <c r="L253" s="159" t="str">
        <f t="shared" si="17"/>
        <v>00684112026 03B</v>
      </c>
      <c r="M253" s="5" t="str">
        <f t="shared" si="18"/>
        <v>Slovenský zväz cyklistikydBMetelka Jozef</v>
      </c>
      <c r="N253" s="3" t="str">
        <f t="shared" si="19"/>
        <v>00684112dB</v>
      </c>
    </row>
    <row r="254" spans="1:14" x14ac:dyDescent="0.2">
      <c r="A254" s="190" t="s">
        <v>725</v>
      </c>
      <c r="B254" s="196" t="str">
        <f>VLOOKUP(A254,Adr!A:B,2,FALSE)</f>
        <v>Slovenský zväz cyklistiky</v>
      </c>
      <c r="C254" s="161" t="s">
        <v>1410</v>
      </c>
      <c r="D254" s="280">
        <v>18000</v>
      </c>
      <c r="E254" s="222">
        <v>0</v>
      </c>
      <c r="F254" s="158" t="s">
        <v>246</v>
      </c>
      <c r="G254" s="161" t="s">
        <v>223</v>
      </c>
      <c r="H254" s="161" t="s">
        <v>917</v>
      </c>
      <c r="I254" s="184" t="str">
        <f t="shared" si="15"/>
        <v>00684112d</v>
      </c>
      <c r="J254" s="159" t="str">
        <f t="shared" si="16"/>
        <v>00684112026 03</v>
      </c>
      <c r="K254" s="5"/>
      <c r="L254" s="159" t="str">
        <f t="shared" si="17"/>
        <v>00684112026 03B</v>
      </c>
      <c r="M254" s="5" t="str">
        <f t="shared" si="18"/>
        <v>Slovenský zväz cyklistikydBSvrček Martin</v>
      </c>
      <c r="N254" s="3" t="str">
        <f t="shared" si="19"/>
        <v>00684112dB</v>
      </c>
    </row>
    <row r="255" spans="1:14" x14ac:dyDescent="0.2">
      <c r="A255" s="194" t="s">
        <v>734</v>
      </c>
      <c r="B255" s="196" t="str">
        <f>VLOOKUP(A255,Adr!A:B,2,FALSE)</f>
        <v>Slovenský zväz dráhového golfu</v>
      </c>
      <c r="C255" s="189" t="s">
        <v>1030</v>
      </c>
      <c r="D255" s="282">
        <v>32930</v>
      </c>
      <c r="E255" s="222">
        <v>0</v>
      </c>
      <c r="F255" s="158" t="s">
        <v>240</v>
      </c>
      <c r="G255" s="161" t="s">
        <v>221</v>
      </c>
      <c r="H255" s="161" t="s">
        <v>917</v>
      </c>
      <c r="I255" s="184" t="str">
        <f t="shared" si="15"/>
        <v>31806431a</v>
      </c>
      <c r="J255" s="159" t="str">
        <f t="shared" si="16"/>
        <v>31806431026 02</v>
      </c>
      <c r="K255" s="5" t="s">
        <v>1031</v>
      </c>
      <c r="L255" s="159" t="str">
        <f t="shared" si="17"/>
        <v>31806431026 02B</v>
      </c>
      <c r="M255" s="5" t="str">
        <f t="shared" si="18"/>
        <v>Slovenský zväz dráhového golfuaBdráhový golf - bežné transfery</v>
      </c>
      <c r="N255" s="3" t="str">
        <f t="shared" si="19"/>
        <v>31806431aB</v>
      </c>
    </row>
    <row r="256" spans="1:14" x14ac:dyDescent="0.2">
      <c r="A256" s="194" t="s">
        <v>741</v>
      </c>
      <c r="B256" s="196" t="str">
        <f>VLOOKUP(A256,Adr!A:B,2,FALSE)</f>
        <v>Slovenský zväz florbalu</v>
      </c>
      <c r="C256" s="161" t="s">
        <v>1032</v>
      </c>
      <c r="D256" s="280">
        <v>1051890</v>
      </c>
      <c r="E256" s="165">
        <v>0</v>
      </c>
      <c r="F256" s="158" t="s">
        <v>240</v>
      </c>
      <c r="G256" s="161" t="s">
        <v>221</v>
      </c>
      <c r="H256" s="161" t="s">
        <v>917</v>
      </c>
      <c r="I256" s="184" t="str">
        <f t="shared" si="15"/>
        <v>31795421a</v>
      </c>
      <c r="J256" s="159" t="str">
        <f t="shared" si="16"/>
        <v>31795421026 02</v>
      </c>
      <c r="K256" s="5" t="s">
        <v>1033</v>
      </c>
      <c r="L256" s="159" t="str">
        <f t="shared" si="17"/>
        <v>31795421026 02B</v>
      </c>
      <c r="M256" s="5" t="str">
        <f t="shared" si="18"/>
        <v>Slovenský zväz florbaluaBflorbal - bežné transfery</v>
      </c>
      <c r="N256" s="3" t="str">
        <f t="shared" si="19"/>
        <v>31795421aB</v>
      </c>
    </row>
    <row r="257" spans="1:14" x14ac:dyDescent="0.2">
      <c r="A257" s="158" t="s">
        <v>747</v>
      </c>
      <c r="B257" s="196" t="str">
        <f>VLOOKUP(A257,Adr!A:B,2,FALSE)</f>
        <v>Slovenský zväz hádzanej</v>
      </c>
      <c r="C257" s="189" t="s">
        <v>1034</v>
      </c>
      <c r="D257" s="282">
        <v>2558042</v>
      </c>
      <c r="E257" s="222">
        <v>0</v>
      </c>
      <c r="F257" s="158" t="s">
        <v>240</v>
      </c>
      <c r="G257" s="161" t="s">
        <v>221</v>
      </c>
      <c r="H257" s="161" t="s">
        <v>917</v>
      </c>
      <c r="I257" s="184" t="str">
        <f t="shared" si="15"/>
        <v>30774772a</v>
      </c>
      <c r="J257" s="159" t="str">
        <f t="shared" si="16"/>
        <v>30774772026 02</v>
      </c>
      <c r="K257" s="5" t="s">
        <v>1035</v>
      </c>
      <c r="L257" s="159" t="str">
        <f t="shared" si="17"/>
        <v>30774772026 02B</v>
      </c>
      <c r="M257" s="5" t="str">
        <f t="shared" si="18"/>
        <v>Slovenský zväz hádzanejaBhádzaná - bežné transfery</v>
      </c>
      <c r="N257" s="3" t="str">
        <f t="shared" si="19"/>
        <v>30774772aB</v>
      </c>
    </row>
    <row r="258" spans="1:14" x14ac:dyDescent="0.2">
      <c r="A258" s="190">
        <v>42390800</v>
      </c>
      <c r="B258" s="196" t="str">
        <f>VLOOKUP(A258,Adr!A:B,2,FALSE)</f>
        <v>Slovenský zväz hasičského športu</v>
      </c>
      <c r="C258" s="161" t="s">
        <v>253</v>
      </c>
      <c r="D258" s="280">
        <v>18300</v>
      </c>
      <c r="E258" s="165">
        <v>0</v>
      </c>
      <c r="F258" s="158" t="s">
        <v>252</v>
      </c>
      <c r="G258" s="161" t="s">
        <v>223</v>
      </c>
      <c r="H258" s="161" t="s">
        <v>917</v>
      </c>
      <c r="I258" s="184" t="str">
        <f t="shared" ref="I258:I321" si="20">A258&amp;F258</f>
        <v>42390800g</v>
      </c>
      <c r="J258" s="159" t="str">
        <f t="shared" ref="J258:J321" si="21">A258&amp;G258</f>
        <v>42390800026 03</v>
      </c>
      <c r="K258" s="5"/>
      <c r="L258" s="159" t="str">
        <f t="shared" ref="L258:L321" si="22">A258&amp;G258&amp;H258</f>
        <v>42390800026 03B</v>
      </c>
      <c r="M258" s="5" t="str">
        <f t="shared" ref="M258:M321" si="23">B258&amp;F258&amp;H258&amp;C258</f>
        <v>Slovenský zväz hasičského športugBrozvoj športov, ktoré nie sú uznanými podľa zákona č. 440/2015 Z. z.</v>
      </c>
      <c r="N258" s="3" t="str">
        <f t="shared" ref="N258:N321" si="24">+I258&amp;H258</f>
        <v>42390800gB</v>
      </c>
    </row>
    <row r="259" spans="1:14" x14ac:dyDescent="0.2">
      <c r="A259" s="194" t="s">
        <v>1823</v>
      </c>
      <c r="B259" s="196" t="str">
        <f>VLOOKUP(A259,Adr!A:B,2,FALSE)</f>
        <v>Slovenský zväz integrovaného tanca a tanečného športu</v>
      </c>
      <c r="C259" s="177" t="s">
        <v>253</v>
      </c>
      <c r="D259" s="279">
        <v>47100</v>
      </c>
      <c r="E259" s="222">
        <v>0</v>
      </c>
      <c r="F259" s="158" t="s">
        <v>252</v>
      </c>
      <c r="G259" s="161" t="s">
        <v>223</v>
      </c>
      <c r="H259" s="161" t="s">
        <v>917</v>
      </c>
      <c r="I259" s="184" t="str">
        <f t="shared" si="20"/>
        <v>36070351g</v>
      </c>
      <c r="J259" s="159" t="str">
        <f t="shared" si="21"/>
        <v>36070351026 03</v>
      </c>
      <c r="K259" s="5"/>
      <c r="L259" s="159" t="str">
        <f t="shared" si="22"/>
        <v>36070351026 03B</v>
      </c>
      <c r="M259" s="5" t="str">
        <f t="shared" si="23"/>
        <v>Slovenský zväz integrovaného tanca a tanečného športugBrozvoj športov, ktoré nie sú uznanými podľa zákona č. 440/2015 Z. z.</v>
      </c>
      <c r="N259" s="3" t="str">
        <f t="shared" si="24"/>
        <v>36070351gB</v>
      </c>
    </row>
    <row r="260" spans="1:14" x14ac:dyDescent="0.2">
      <c r="A260" s="190" t="s">
        <v>754</v>
      </c>
      <c r="B260" s="196" t="str">
        <f>VLOOKUP(A260,Adr!A:B,2,FALSE)</f>
        <v>Slovenský zväz jachtingu</v>
      </c>
      <c r="C260" s="188" t="s">
        <v>1036</v>
      </c>
      <c r="D260" s="279">
        <v>86190</v>
      </c>
      <c r="E260" s="165">
        <v>0</v>
      </c>
      <c r="F260" s="158" t="s">
        <v>240</v>
      </c>
      <c r="G260" s="161" t="s">
        <v>221</v>
      </c>
      <c r="H260" s="161" t="s">
        <v>917</v>
      </c>
      <c r="I260" s="184" t="str">
        <f t="shared" si="20"/>
        <v>30793211a</v>
      </c>
      <c r="J260" s="159" t="str">
        <f t="shared" si="21"/>
        <v>30793211026 02</v>
      </c>
      <c r="K260" s="5" t="s">
        <v>1037</v>
      </c>
      <c r="L260" s="159" t="str">
        <f t="shared" si="22"/>
        <v>30793211026 02B</v>
      </c>
      <c r="M260" s="5" t="str">
        <f t="shared" si="23"/>
        <v>Slovenský zväz jachtinguaBjachting - bežné transfery</v>
      </c>
      <c r="N260" s="3" t="str">
        <f t="shared" si="24"/>
        <v>30793211aB</v>
      </c>
    </row>
    <row r="261" spans="1:14" x14ac:dyDescent="0.2">
      <c r="A261" s="194" t="s">
        <v>761</v>
      </c>
      <c r="B261" s="196" t="str">
        <f>VLOOKUP(A261,Adr!A:B,2,FALSE)</f>
        <v>Slovenský zväz Judo</v>
      </c>
      <c r="C261" s="177" t="s">
        <v>1038</v>
      </c>
      <c r="D261" s="279">
        <v>284697</v>
      </c>
      <c r="E261" s="222">
        <v>0</v>
      </c>
      <c r="F261" s="158" t="s">
        <v>240</v>
      </c>
      <c r="G261" s="161" t="s">
        <v>221</v>
      </c>
      <c r="H261" s="161" t="s">
        <v>917</v>
      </c>
      <c r="I261" s="184" t="str">
        <f t="shared" si="20"/>
        <v>17308518a</v>
      </c>
      <c r="J261" s="159" t="str">
        <f t="shared" si="21"/>
        <v>17308518026 02</v>
      </c>
      <c r="K261" s="5" t="s">
        <v>1039</v>
      </c>
      <c r="L261" s="159" t="str">
        <f t="shared" si="22"/>
        <v>17308518026 02B</v>
      </c>
      <c r="M261" s="5" t="str">
        <f t="shared" si="23"/>
        <v>Slovenský zväz JudoaBjudo - bežné transfery</v>
      </c>
      <c r="N261" s="3" t="str">
        <f t="shared" si="24"/>
        <v>17308518aB</v>
      </c>
    </row>
    <row r="262" spans="1:14" x14ac:dyDescent="0.2">
      <c r="A262" s="190" t="s">
        <v>761</v>
      </c>
      <c r="B262" s="196" t="str">
        <f>VLOOKUP(A262,Adr!A:B,2,FALSE)</f>
        <v>Slovenský zväz Judo</v>
      </c>
      <c r="C262" s="161" t="s">
        <v>1411</v>
      </c>
      <c r="D262" s="281">
        <v>42000</v>
      </c>
      <c r="E262" s="165">
        <v>0</v>
      </c>
      <c r="F262" s="158" t="s">
        <v>246</v>
      </c>
      <c r="G262" s="161" t="s">
        <v>223</v>
      </c>
      <c r="H262" s="161" t="s">
        <v>917</v>
      </c>
      <c r="I262" s="184" t="str">
        <f t="shared" si="20"/>
        <v>17308518d</v>
      </c>
      <c r="J262" s="159" t="str">
        <f t="shared" si="21"/>
        <v>17308518026 03</v>
      </c>
      <c r="K262" s="5"/>
      <c r="L262" s="159" t="str">
        <f t="shared" si="22"/>
        <v>17308518026 03B</v>
      </c>
      <c r="M262" s="5" t="str">
        <f t="shared" si="23"/>
        <v>Slovenský zväz JudodBFízeľ Márius</v>
      </c>
      <c r="N262" s="3" t="str">
        <f t="shared" si="24"/>
        <v>17308518dB</v>
      </c>
    </row>
    <row r="263" spans="1:14" x14ac:dyDescent="0.2">
      <c r="A263" s="190" t="s">
        <v>761</v>
      </c>
      <c r="B263" s="196" t="str">
        <f>VLOOKUP(A263,Adr!A:B,2,FALSE)</f>
        <v>Slovenský zväz Judo</v>
      </c>
      <c r="C263" s="177" t="s">
        <v>1412</v>
      </c>
      <c r="D263" s="279">
        <v>8000</v>
      </c>
      <c r="E263" s="222">
        <v>0</v>
      </c>
      <c r="F263" s="158" t="s">
        <v>246</v>
      </c>
      <c r="G263" s="161" t="s">
        <v>223</v>
      </c>
      <c r="H263" s="161" t="s">
        <v>917</v>
      </c>
      <c r="I263" s="184" t="str">
        <f t="shared" si="20"/>
        <v>17308518d</v>
      </c>
      <c r="J263" s="159" t="str">
        <f t="shared" si="21"/>
        <v>17308518026 03</v>
      </c>
      <c r="K263" s="5"/>
      <c r="L263" s="159" t="str">
        <f t="shared" si="22"/>
        <v>17308518026 03B</v>
      </c>
      <c r="M263" s="5" t="str">
        <f t="shared" si="23"/>
        <v>Slovenský zväz JudodBFízeľová Ema</v>
      </c>
      <c r="N263" s="3" t="str">
        <f t="shared" si="24"/>
        <v>17308518dB</v>
      </c>
    </row>
    <row r="264" spans="1:14" x14ac:dyDescent="0.2">
      <c r="A264" s="174" t="s">
        <v>761</v>
      </c>
      <c r="B264" s="196" t="str">
        <f>VLOOKUP(A264,Adr!A:B,2,FALSE)</f>
        <v>Slovenský zväz Judo</v>
      </c>
      <c r="C264" s="177" t="s">
        <v>1413</v>
      </c>
      <c r="D264" s="279">
        <v>13000</v>
      </c>
      <c r="E264" s="165">
        <v>0</v>
      </c>
      <c r="F264" s="158" t="s">
        <v>246</v>
      </c>
      <c r="G264" s="161" t="s">
        <v>223</v>
      </c>
      <c r="H264" s="161" t="s">
        <v>917</v>
      </c>
      <c r="I264" s="184" t="str">
        <f t="shared" si="20"/>
        <v>17308518d</v>
      </c>
      <c r="J264" s="159" t="str">
        <f t="shared" si="21"/>
        <v>17308518026 03</v>
      </c>
      <c r="K264" s="5"/>
      <c r="L264" s="159" t="str">
        <f t="shared" si="22"/>
        <v>17308518026 03B</v>
      </c>
      <c r="M264" s="5" t="str">
        <f t="shared" si="23"/>
        <v>Slovenský zväz JudodBMaťašeje Benjamín</v>
      </c>
      <c r="N264" s="3" t="str">
        <f t="shared" si="24"/>
        <v>17308518dB</v>
      </c>
    </row>
    <row r="265" spans="1:14" x14ac:dyDescent="0.2">
      <c r="A265" s="174" t="s">
        <v>761</v>
      </c>
      <c r="B265" s="196" t="str">
        <f>VLOOKUP(A265,Adr!A:B,2,FALSE)</f>
        <v>Slovenský zväz Judo</v>
      </c>
      <c r="C265" s="161" t="s">
        <v>1414</v>
      </c>
      <c r="D265" s="280">
        <v>8000</v>
      </c>
      <c r="E265" s="222">
        <v>0</v>
      </c>
      <c r="F265" s="158" t="s">
        <v>246</v>
      </c>
      <c r="G265" s="161" t="s">
        <v>223</v>
      </c>
      <c r="H265" s="161" t="s">
        <v>917</v>
      </c>
      <c r="I265" s="184" t="str">
        <f t="shared" si="20"/>
        <v>17308518d</v>
      </c>
      <c r="J265" s="159" t="str">
        <f t="shared" si="21"/>
        <v>17308518026 03</v>
      </c>
      <c r="K265" s="5"/>
      <c r="L265" s="159" t="str">
        <f t="shared" si="22"/>
        <v>17308518026 03B</v>
      </c>
      <c r="M265" s="5" t="str">
        <f t="shared" si="23"/>
        <v>Slovenský zväz JudodBScheffel Oliver</v>
      </c>
      <c r="N265" s="3" t="str">
        <f t="shared" si="24"/>
        <v>17308518dB</v>
      </c>
    </row>
    <row r="266" spans="1:14" x14ac:dyDescent="0.2">
      <c r="A266" s="194" t="s">
        <v>761</v>
      </c>
      <c r="B266" s="196" t="str">
        <f>VLOOKUP(A266,Adr!A:B,2,FALSE)</f>
        <v>Slovenský zväz Judo</v>
      </c>
      <c r="C266" s="188" t="s">
        <v>1415</v>
      </c>
      <c r="D266" s="281">
        <v>16000</v>
      </c>
      <c r="E266" s="165">
        <v>0</v>
      </c>
      <c r="F266" s="158" t="s">
        <v>246</v>
      </c>
      <c r="G266" s="161" t="s">
        <v>223</v>
      </c>
      <c r="H266" s="161" t="s">
        <v>917</v>
      </c>
      <c r="I266" s="184" t="str">
        <f t="shared" si="20"/>
        <v>17308518d</v>
      </c>
      <c r="J266" s="159" t="str">
        <f t="shared" si="21"/>
        <v>17308518026 03</v>
      </c>
      <c r="K266" s="5"/>
      <c r="L266" s="159" t="str">
        <f t="shared" si="22"/>
        <v>17308518026 03B</v>
      </c>
      <c r="M266" s="5" t="str">
        <f t="shared" si="23"/>
        <v>Slovenský zväz JudodBTománková Patrícia</v>
      </c>
      <c r="N266" s="3" t="str">
        <f t="shared" si="24"/>
        <v>17308518dB</v>
      </c>
    </row>
    <row r="267" spans="1:14" x14ac:dyDescent="0.2">
      <c r="A267" s="174" t="s">
        <v>767</v>
      </c>
      <c r="B267" s="196" t="str">
        <f>VLOOKUP(A267,Adr!A:B,2,FALSE)</f>
        <v>Slovenský Zväz Karate</v>
      </c>
      <c r="C267" s="177" t="s">
        <v>1040</v>
      </c>
      <c r="D267" s="279">
        <v>1141958</v>
      </c>
      <c r="E267" s="165">
        <v>0</v>
      </c>
      <c r="F267" s="158" t="s">
        <v>240</v>
      </c>
      <c r="G267" s="161" t="s">
        <v>221</v>
      </c>
      <c r="H267" s="161" t="s">
        <v>917</v>
      </c>
      <c r="I267" s="184" t="str">
        <f t="shared" si="20"/>
        <v>30811571a</v>
      </c>
      <c r="J267" s="159" t="str">
        <f t="shared" si="21"/>
        <v>30811571026 02</v>
      </c>
      <c r="K267" s="5" t="s">
        <v>1041</v>
      </c>
      <c r="L267" s="159" t="str">
        <f t="shared" si="22"/>
        <v>30811571026 02B</v>
      </c>
      <c r="M267" s="5" t="str">
        <f t="shared" si="23"/>
        <v>Slovenský Zväz KarateaBkarate - bežné transfery</v>
      </c>
      <c r="N267" s="3" t="str">
        <f t="shared" si="24"/>
        <v>30811571aB</v>
      </c>
    </row>
    <row r="268" spans="1:14" x14ac:dyDescent="0.2">
      <c r="A268" s="194" t="s">
        <v>767</v>
      </c>
      <c r="B268" s="196" t="str">
        <f>VLOOKUP(A268,Adr!A:B,2,FALSE)</f>
        <v>Slovenský Zväz Karate</v>
      </c>
      <c r="C268" s="177" t="s">
        <v>1620</v>
      </c>
      <c r="D268" s="279">
        <v>15000</v>
      </c>
      <c r="E268" s="222">
        <v>0</v>
      </c>
      <c r="F268" s="158" t="s">
        <v>240</v>
      </c>
      <c r="G268" s="161" t="s">
        <v>221</v>
      </c>
      <c r="H268" s="161" t="s">
        <v>940</v>
      </c>
      <c r="I268" s="184" t="str">
        <f t="shared" si="20"/>
        <v>30811571a</v>
      </c>
      <c r="J268" s="159" t="str">
        <f t="shared" si="21"/>
        <v>30811571026 02</v>
      </c>
      <c r="K268" s="5" t="s">
        <v>1041</v>
      </c>
      <c r="L268" s="159" t="str">
        <f t="shared" si="22"/>
        <v>30811571026 02K</v>
      </c>
      <c r="M268" s="5" t="str">
        <f t="shared" si="23"/>
        <v>Slovenský Zväz KarateaKkarate - kapitálové transfery</v>
      </c>
      <c r="N268" s="3" t="str">
        <f t="shared" si="24"/>
        <v>30811571aK</v>
      </c>
    </row>
    <row r="269" spans="1:14" x14ac:dyDescent="0.2">
      <c r="A269" s="194" t="s">
        <v>767</v>
      </c>
      <c r="B269" s="196" t="str">
        <f>VLOOKUP(A269,Adr!A:B,2,FALSE)</f>
        <v>Slovenský Zväz Karate</v>
      </c>
      <c r="C269" s="161" t="s">
        <v>1316</v>
      </c>
      <c r="D269" s="280">
        <v>9203</v>
      </c>
      <c r="E269" s="165">
        <v>0</v>
      </c>
      <c r="F269" s="158" t="s">
        <v>244</v>
      </c>
      <c r="G269" s="161" t="s">
        <v>223</v>
      </c>
      <c r="H269" s="161" t="s">
        <v>917</v>
      </c>
      <c r="I269" s="184" t="str">
        <f t="shared" si="20"/>
        <v>30811571c</v>
      </c>
      <c r="J269" s="159" t="str">
        <f t="shared" si="21"/>
        <v>30811571026 03</v>
      </c>
      <c r="K269" s="5"/>
      <c r="L269" s="159" t="str">
        <f t="shared" si="22"/>
        <v>30811571026 03B</v>
      </c>
      <c r="M269" s="5" t="str">
        <f t="shared" si="23"/>
        <v>Slovenský Zväz KaratecBzabezpečenie a rozvoj športu karate zdravotne postihnutých športovcov</v>
      </c>
      <c r="N269" s="3" t="str">
        <f t="shared" si="24"/>
        <v>30811571cB</v>
      </c>
    </row>
    <row r="270" spans="1:14" x14ac:dyDescent="0.2">
      <c r="A270" s="194" t="s">
        <v>774</v>
      </c>
      <c r="B270" s="196" t="str">
        <f>VLOOKUP(A270,Adr!A:B,2,FALSE)</f>
        <v>Slovenský zväz kickboxu</v>
      </c>
      <c r="C270" s="177" t="s">
        <v>1042</v>
      </c>
      <c r="D270" s="279">
        <v>145660</v>
      </c>
      <c r="E270" s="165">
        <v>0</v>
      </c>
      <c r="F270" s="158" t="s">
        <v>240</v>
      </c>
      <c r="G270" s="161" t="s">
        <v>221</v>
      </c>
      <c r="H270" s="161" t="s">
        <v>917</v>
      </c>
      <c r="I270" s="184" t="str">
        <f t="shared" si="20"/>
        <v>31119247a</v>
      </c>
      <c r="J270" s="159" t="str">
        <f t="shared" si="21"/>
        <v>31119247026 02</v>
      </c>
      <c r="K270" s="5" t="s">
        <v>1043</v>
      </c>
      <c r="L270" s="159" t="str">
        <f t="shared" si="22"/>
        <v>31119247026 02B</v>
      </c>
      <c r="M270" s="5" t="str">
        <f t="shared" si="23"/>
        <v>Slovenský zväz kickboxuaBkickbox - bežné transfery</v>
      </c>
      <c r="N270" s="3" t="str">
        <f t="shared" si="24"/>
        <v>31119247aB</v>
      </c>
    </row>
    <row r="271" spans="1:14" x14ac:dyDescent="0.2">
      <c r="A271" s="158" t="s">
        <v>774</v>
      </c>
      <c r="B271" s="196" t="str">
        <f>VLOOKUP(A271,Adr!A:B,2,FALSE)</f>
        <v>Slovenský zväz kickboxu</v>
      </c>
      <c r="C271" s="177" t="s">
        <v>1416</v>
      </c>
      <c r="D271" s="279">
        <v>31000</v>
      </c>
      <c r="E271" s="222">
        <v>0</v>
      </c>
      <c r="F271" s="158" t="s">
        <v>246</v>
      </c>
      <c r="G271" s="161" t="s">
        <v>223</v>
      </c>
      <c r="H271" s="161" t="s">
        <v>917</v>
      </c>
      <c r="I271" s="184" t="str">
        <f t="shared" si="20"/>
        <v>31119247d</v>
      </c>
      <c r="J271" s="159" t="str">
        <f t="shared" si="21"/>
        <v>31119247026 03</v>
      </c>
      <c r="K271" s="5"/>
      <c r="L271" s="159" t="str">
        <f t="shared" si="22"/>
        <v>31119247026 03B</v>
      </c>
      <c r="M271" s="5" t="str">
        <f t="shared" si="23"/>
        <v>Slovenský zväz kickboxudBCmárová Lucia</v>
      </c>
      <c r="N271" s="3" t="str">
        <f t="shared" si="24"/>
        <v>31119247dB</v>
      </c>
    </row>
    <row r="272" spans="1:14" x14ac:dyDescent="0.2">
      <c r="A272" s="194" t="s">
        <v>779</v>
      </c>
      <c r="B272" s="196" t="str">
        <f>VLOOKUP(A272,Adr!A:B,2,FALSE)</f>
        <v>Slovenský zväz ľadového hokeja</v>
      </c>
      <c r="C272" s="177" t="s">
        <v>1044</v>
      </c>
      <c r="D272" s="279">
        <v>10479065</v>
      </c>
      <c r="E272" s="222">
        <v>0</v>
      </c>
      <c r="F272" s="158" t="s">
        <v>240</v>
      </c>
      <c r="G272" s="161" t="s">
        <v>221</v>
      </c>
      <c r="H272" s="161" t="s">
        <v>917</v>
      </c>
      <c r="I272" s="184" t="str">
        <f t="shared" si="20"/>
        <v>30845386a</v>
      </c>
      <c r="J272" s="159" t="str">
        <f t="shared" si="21"/>
        <v>30845386026 02</v>
      </c>
      <c r="K272" s="5" t="s">
        <v>1045</v>
      </c>
      <c r="L272" s="159" t="str">
        <f t="shared" si="22"/>
        <v>30845386026 02B</v>
      </c>
      <c r="M272" s="5" t="str">
        <f t="shared" si="23"/>
        <v>Slovenský zväz ľadového hokejaaBľadový hokej - bežné transfery</v>
      </c>
      <c r="N272" s="3" t="str">
        <f t="shared" si="24"/>
        <v>30845386aB</v>
      </c>
    </row>
    <row r="273" spans="1:14" x14ac:dyDescent="0.2">
      <c r="A273" s="158" t="s">
        <v>779</v>
      </c>
      <c r="B273" s="196" t="str">
        <f>VLOOKUP(A273,Adr!A:B,2,FALSE)</f>
        <v>Slovenský zväz ľadového hokeja</v>
      </c>
      <c r="C273" s="177" t="s">
        <v>1621</v>
      </c>
      <c r="D273" s="279">
        <v>223300</v>
      </c>
      <c r="E273" s="165">
        <v>0</v>
      </c>
      <c r="F273" s="158" t="s">
        <v>240</v>
      </c>
      <c r="G273" s="161" t="s">
        <v>221</v>
      </c>
      <c r="H273" s="161" t="s">
        <v>940</v>
      </c>
      <c r="I273" s="184" t="str">
        <f t="shared" si="20"/>
        <v>30845386a</v>
      </c>
      <c r="J273" s="159" t="str">
        <f t="shared" si="21"/>
        <v>30845386026 02</v>
      </c>
      <c r="K273" s="5" t="s">
        <v>1045</v>
      </c>
      <c r="L273" s="159" t="str">
        <f t="shared" si="22"/>
        <v>30845386026 02K</v>
      </c>
      <c r="M273" s="5" t="str">
        <f t="shared" si="23"/>
        <v>Slovenský zväz ľadového hokejaaKľadový hokej - kapitálové transfery</v>
      </c>
      <c r="N273" s="3" t="str">
        <f t="shared" si="24"/>
        <v>30845386aK</v>
      </c>
    </row>
    <row r="274" spans="1:14" x14ac:dyDescent="0.2">
      <c r="A274" s="194">
        <v>30865930</v>
      </c>
      <c r="B274" s="196" t="str">
        <f>VLOOKUP(A274,Adr!A:B,2,FALSE)</f>
        <v>Slovenský zväz malého futbalu</v>
      </c>
      <c r="C274" s="177" t="s">
        <v>253</v>
      </c>
      <c r="D274" s="279">
        <v>288300</v>
      </c>
      <c r="E274" s="165">
        <v>0</v>
      </c>
      <c r="F274" s="158" t="s">
        <v>252</v>
      </c>
      <c r="G274" s="161" t="s">
        <v>223</v>
      </c>
      <c r="H274" s="161" t="s">
        <v>917</v>
      </c>
      <c r="I274" s="184" t="str">
        <f t="shared" si="20"/>
        <v>30865930g</v>
      </c>
      <c r="J274" s="159" t="str">
        <f t="shared" si="21"/>
        <v>30865930026 03</v>
      </c>
      <c r="K274" s="5"/>
      <c r="L274" s="159" t="str">
        <f t="shared" si="22"/>
        <v>30865930026 03B</v>
      </c>
      <c r="M274" s="5" t="str">
        <f t="shared" si="23"/>
        <v>Slovenský zväz malého futbalugBrozvoj športov, ktoré nie sú uznanými podľa zákona č. 440/2015 Z. z.</v>
      </c>
      <c r="N274" s="3" t="str">
        <f t="shared" si="24"/>
        <v>30865930gB</v>
      </c>
    </row>
    <row r="275" spans="1:14" x14ac:dyDescent="0.2">
      <c r="A275" s="174" t="s">
        <v>786</v>
      </c>
      <c r="B275" s="196" t="str">
        <f>VLOOKUP(A275,Adr!A:B,2,FALSE)</f>
        <v>Slovenský zväz moderného päťboja</v>
      </c>
      <c r="C275" s="177" t="s">
        <v>1046</v>
      </c>
      <c r="D275" s="279">
        <v>104147</v>
      </c>
      <c r="E275" s="222">
        <v>0</v>
      </c>
      <c r="F275" s="158" t="s">
        <v>240</v>
      </c>
      <c r="G275" s="161" t="s">
        <v>221</v>
      </c>
      <c r="H275" s="161" t="s">
        <v>917</v>
      </c>
      <c r="I275" s="184" t="str">
        <f t="shared" si="20"/>
        <v>30788714a</v>
      </c>
      <c r="J275" s="159" t="str">
        <f t="shared" si="21"/>
        <v>30788714026 02</v>
      </c>
      <c r="K275" s="5" t="s">
        <v>1047</v>
      </c>
      <c r="L275" s="159" t="str">
        <f t="shared" si="22"/>
        <v>30788714026 02B</v>
      </c>
      <c r="M275" s="5" t="str">
        <f t="shared" si="23"/>
        <v>Slovenský zväz moderného päťbojaaBmoderný päťboj - bežné transfery</v>
      </c>
      <c r="N275" s="3" t="str">
        <f t="shared" si="24"/>
        <v>30788714aB</v>
      </c>
    </row>
    <row r="276" spans="1:14" x14ac:dyDescent="0.2">
      <c r="A276" s="158" t="s">
        <v>793</v>
      </c>
      <c r="B276" s="196" t="str">
        <f>VLOOKUP(A276,Adr!A:B,2,FALSE)</f>
        <v>Slovenský zväz orientačných športov</v>
      </c>
      <c r="C276" s="177" t="s">
        <v>1048</v>
      </c>
      <c r="D276" s="279">
        <v>51056</v>
      </c>
      <c r="E276" s="165">
        <v>0</v>
      </c>
      <c r="F276" s="158" t="s">
        <v>240</v>
      </c>
      <c r="G276" s="161" t="s">
        <v>221</v>
      </c>
      <c r="H276" s="161" t="s">
        <v>917</v>
      </c>
      <c r="I276" s="184" t="str">
        <f t="shared" si="20"/>
        <v>30806518a</v>
      </c>
      <c r="J276" s="159" t="str">
        <f t="shared" si="21"/>
        <v>30806518026 02</v>
      </c>
      <c r="K276" s="5" t="s">
        <v>1049</v>
      </c>
      <c r="L276" s="159" t="str">
        <f t="shared" si="22"/>
        <v>30806518026 02B</v>
      </c>
      <c r="M276" s="5" t="str">
        <f t="shared" si="23"/>
        <v>Slovenský zväz orientačných športovaBorientačné športy - bežné transfery</v>
      </c>
      <c r="N276" s="3" t="str">
        <f t="shared" si="24"/>
        <v>30806518aB</v>
      </c>
    </row>
    <row r="277" spans="1:14" x14ac:dyDescent="0.2">
      <c r="A277" s="190" t="s">
        <v>793</v>
      </c>
      <c r="B277" s="196" t="str">
        <f>VLOOKUP(A277,Adr!A:B,2,FALSE)</f>
        <v>Slovenský zväz orientačných športov</v>
      </c>
      <c r="C277" s="177" t="s">
        <v>1684</v>
      </c>
      <c r="D277" s="279">
        <v>31000</v>
      </c>
      <c r="E277" s="165">
        <v>0</v>
      </c>
      <c r="F277" s="158" t="s">
        <v>246</v>
      </c>
      <c r="G277" s="161" t="s">
        <v>223</v>
      </c>
      <c r="H277" s="161" t="s">
        <v>917</v>
      </c>
      <c r="I277" s="184" t="str">
        <f t="shared" si="20"/>
        <v>30806518d</v>
      </c>
      <c r="J277" s="159" t="str">
        <f t="shared" si="21"/>
        <v>30806518026 03</v>
      </c>
      <c r="K277" s="5"/>
      <c r="L277" s="159" t="str">
        <f t="shared" si="22"/>
        <v>30806518026 03B</v>
      </c>
      <c r="M277" s="5" t="str">
        <f t="shared" si="23"/>
        <v>Slovenský zväz orientačných športovdBŠmelíková Tamara</v>
      </c>
      <c r="N277" s="3" t="str">
        <f t="shared" si="24"/>
        <v>30806518dB</v>
      </c>
    </row>
    <row r="278" spans="1:14" x14ac:dyDescent="0.2">
      <c r="A278" s="158" t="s">
        <v>800</v>
      </c>
      <c r="B278" s="196" t="str">
        <f>VLOOKUP(A278,Adr!A:B,2,FALSE)</f>
        <v>Slovenský zväz pozemného hokeja</v>
      </c>
      <c r="C278" s="188" t="s">
        <v>1050</v>
      </c>
      <c r="D278" s="281">
        <v>143383</v>
      </c>
      <c r="E278" s="222">
        <v>0</v>
      </c>
      <c r="F278" s="158" t="s">
        <v>240</v>
      </c>
      <c r="G278" s="161" t="s">
        <v>221</v>
      </c>
      <c r="H278" s="161" t="s">
        <v>917</v>
      </c>
      <c r="I278" s="184" t="str">
        <f t="shared" si="20"/>
        <v>31751075a</v>
      </c>
      <c r="J278" s="159" t="str">
        <f t="shared" si="21"/>
        <v>31751075026 02</v>
      </c>
      <c r="K278" s="5" t="s">
        <v>1051</v>
      </c>
      <c r="L278" s="159" t="str">
        <f t="shared" si="22"/>
        <v>31751075026 02B</v>
      </c>
      <c r="M278" s="5" t="str">
        <f t="shared" si="23"/>
        <v>Slovenský zväz pozemného hokejaaBpozemný hokej - bežné transfery</v>
      </c>
      <c r="N278" s="3" t="str">
        <f t="shared" si="24"/>
        <v>31751075aB</v>
      </c>
    </row>
    <row r="279" spans="1:14" x14ac:dyDescent="0.2">
      <c r="A279" s="158" t="s">
        <v>808</v>
      </c>
      <c r="B279" s="196" t="str">
        <f>VLOOKUP(A279,Adr!A:B,2,FALSE)</f>
        <v>Slovenský zväz psích záprahov</v>
      </c>
      <c r="C279" s="188" t="s">
        <v>1052</v>
      </c>
      <c r="D279" s="281">
        <v>36700</v>
      </c>
      <c r="E279" s="165">
        <v>0</v>
      </c>
      <c r="F279" s="158" t="s">
        <v>240</v>
      </c>
      <c r="G279" s="161" t="s">
        <v>221</v>
      </c>
      <c r="H279" s="161" t="s">
        <v>917</v>
      </c>
      <c r="I279" s="184" t="str">
        <f t="shared" si="20"/>
        <v>37818058a</v>
      </c>
      <c r="J279" s="159" t="str">
        <f t="shared" si="21"/>
        <v>37818058026 02</v>
      </c>
      <c r="K279" s="5" t="s">
        <v>1053</v>
      </c>
      <c r="L279" s="159" t="str">
        <f t="shared" si="22"/>
        <v>37818058026 02B</v>
      </c>
      <c r="M279" s="5" t="str">
        <f t="shared" si="23"/>
        <v>Slovenský zväz psích záprahovaBpsie záprahy - bežné transfery</v>
      </c>
      <c r="N279" s="3" t="str">
        <f t="shared" si="24"/>
        <v>37818058aB</v>
      </c>
    </row>
    <row r="280" spans="1:14" x14ac:dyDescent="0.2">
      <c r="A280" s="158" t="s">
        <v>813</v>
      </c>
      <c r="B280" s="196" t="str">
        <f>VLOOKUP(A280,Adr!A:B,2,FALSE)</f>
        <v>Slovenský zväz rybolovnej techniky</v>
      </c>
      <c r="C280" s="182" t="s">
        <v>1054</v>
      </c>
      <c r="D280" s="281">
        <v>73238</v>
      </c>
      <c r="E280" s="222">
        <v>0</v>
      </c>
      <c r="F280" s="158" t="s">
        <v>240</v>
      </c>
      <c r="G280" s="161" t="s">
        <v>221</v>
      </c>
      <c r="H280" s="161" t="s">
        <v>917</v>
      </c>
      <c r="I280" s="184" t="str">
        <f t="shared" si="20"/>
        <v>31871526a</v>
      </c>
      <c r="J280" s="159" t="str">
        <f t="shared" si="21"/>
        <v>31871526026 02</v>
      </c>
      <c r="K280" s="5" t="s">
        <v>1055</v>
      </c>
      <c r="L280" s="159" t="str">
        <f t="shared" si="22"/>
        <v>31871526026 02B</v>
      </c>
      <c r="M280" s="5" t="str">
        <f t="shared" si="23"/>
        <v>Slovenský zväz rybolovnej technikyaBrybolovná technika - bežné transfery</v>
      </c>
      <c r="N280" s="3" t="str">
        <f t="shared" si="24"/>
        <v>31871526aB</v>
      </c>
    </row>
    <row r="281" spans="1:14" x14ac:dyDescent="0.2">
      <c r="A281" s="174" t="s">
        <v>819</v>
      </c>
      <c r="B281" s="196" t="str">
        <f>VLOOKUP(A281,Adr!A:B,2,FALSE)</f>
        <v>Slovenský zväz sánkarov</v>
      </c>
      <c r="C281" s="161" t="s">
        <v>1056</v>
      </c>
      <c r="D281" s="280">
        <v>123898</v>
      </c>
      <c r="E281" s="165">
        <v>0</v>
      </c>
      <c r="F281" s="158" t="s">
        <v>240</v>
      </c>
      <c r="G281" s="161" t="s">
        <v>221</v>
      </c>
      <c r="H281" s="161" t="s">
        <v>917</v>
      </c>
      <c r="I281" s="184" t="str">
        <f t="shared" si="20"/>
        <v>31989373a</v>
      </c>
      <c r="J281" s="159" t="str">
        <f t="shared" si="21"/>
        <v>31989373026 02</v>
      </c>
      <c r="K281" s="5" t="s">
        <v>1057</v>
      </c>
      <c r="L281" s="159" t="str">
        <f t="shared" si="22"/>
        <v>31989373026 02B</v>
      </c>
      <c r="M281" s="5" t="str">
        <f t="shared" si="23"/>
        <v>Slovenský zväz sánkarovaBsánkovanie - bežné transfery</v>
      </c>
      <c r="N281" s="3" t="str">
        <f t="shared" si="24"/>
        <v>31989373aB</v>
      </c>
    </row>
    <row r="282" spans="1:14" x14ac:dyDescent="0.2">
      <c r="A282" s="194" t="s">
        <v>819</v>
      </c>
      <c r="B282" s="196" t="str">
        <f>VLOOKUP(A282,Adr!A:B,2,FALSE)</f>
        <v>Slovenský zväz sánkarov</v>
      </c>
      <c r="C282" s="177" t="s">
        <v>1685</v>
      </c>
      <c r="D282" s="279">
        <v>8000</v>
      </c>
      <c r="E282" s="222">
        <v>0</v>
      </c>
      <c r="F282" s="158" t="s">
        <v>246</v>
      </c>
      <c r="G282" s="161" t="s">
        <v>223</v>
      </c>
      <c r="H282" s="161" t="s">
        <v>917</v>
      </c>
      <c r="I282" s="184" t="str">
        <f t="shared" si="20"/>
        <v>31989373d</v>
      </c>
      <c r="J282" s="159" t="str">
        <f t="shared" si="21"/>
        <v>31989373026 03</v>
      </c>
      <c r="K282" s="5"/>
      <c r="L282" s="159" t="str">
        <f t="shared" si="22"/>
        <v>31989373026 03B</v>
      </c>
      <c r="M282" s="5" t="str">
        <f t="shared" si="23"/>
        <v>Slovenský zväz sánkarovdBBosman Christían</v>
      </c>
      <c r="N282" s="3" t="str">
        <f t="shared" si="24"/>
        <v>31989373dB</v>
      </c>
    </row>
    <row r="283" spans="1:14" x14ac:dyDescent="0.2">
      <c r="A283" s="158" t="s">
        <v>819</v>
      </c>
      <c r="B283" s="196" t="str">
        <f>VLOOKUP(A283,Adr!A:B,2,FALSE)</f>
        <v>Slovenský zväz sánkarov</v>
      </c>
      <c r="C283" s="188" t="s">
        <v>1466</v>
      </c>
      <c r="D283" s="281">
        <v>8000</v>
      </c>
      <c r="E283" s="165">
        <v>0</v>
      </c>
      <c r="F283" s="158" t="s">
        <v>246</v>
      </c>
      <c r="G283" s="161" t="s">
        <v>223</v>
      </c>
      <c r="H283" s="161" t="s">
        <v>917</v>
      </c>
      <c r="I283" s="184" t="str">
        <f t="shared" si="20"/>
        <v>31989373d</v>
      </c>
      <c r="J283" s="159" t="str">
        <f t="shared" si="21"/>
        <v>31989373026 03</v>
      </c>
      <c r="K283" s="5"/>
      <c r="L283" s="159" t="str">
        <f t="shared" si="22"/>
        <v>31989373026 03B</v>
      </c>
      <c r="M283" s="5" t="str">
        <f t="shared" si="23"/>
        <v>Slovenský zväz sánkarovdBMick Bruno</v>
      </c>
      <c r="N283" s="3" t="str">
        <f t="shared" si="24"/>
        <v>31989373dB</v>
      </c>
    </row>
    <row r="284" spans="1:14" x14ac:dyDescent="0.2">
      <c r="A284" s="194" t="s">
        <v>819</v>
      </c>
      <c r="B284" s="196" t="str">
        <f>VLOOKUP(A284,Adr!A:B,2,FALSE)</f>
        <v>Slovenský zväz sánkarov</v>
      </c>
      <c r="C284" s="161" t="s">
        <v>1467</v>
      </c>
      <c r="D284" s="280">
        <v>8000</v>
      </c>
      <c r="E284" s="222">
        <v>0</v>
      </c>
      <c r="F284" s="158" t="s">
        <v>246</v>
      </c>
      <c r="G284" s="161" t="s">
        <v>223</v>
      </c>
      <c r="H284" s="161" t="s">
        <v>917</v>
      </c>
      <c r="I284" s="184" t="str">
        <f t="shared" si="20"/>
        <v>31989373d</v>
      </c>
      <c r="J284" s="159" t="str">
        <f t="shared" si="21"/>
        <v>31989373026 03</v>
      </c>
      <c r="K284" s="5"/>
      <c r="L284" s="159" t="str">
        <f t="shared" si="22"/>
        <v>31989373026 03B</v>
      </c>
      <c r="M284" s="5" t="str">
        <f t="shared" si="23"/>
        <v>Slovenský zväz sánkarovdBNinis Jozef</v>
      </c>
      <c r="N284" s="3" t="str">
        <f t="shared" si="24"/>
        <v>31989373dB</v>
      </c>
    </row>
    <row r="285" spans="1:14" x14ac:dyDescent="0.2">
      <c r="A285" s="190" t="s">
        <v>819</v>
      </c>
      <c r="B285" s="196" t="str">
        <f>VLOOKUP(A285,Adr!A:B,2,FALSE)</f>
        <v>Slovenský zväz sánkarov</v>
      </c>
      <c r="C285" s="161" t="s">
        <v>1686</v>
      </c>
      <c r="D285" s="280">
        <v>8000</v>
      </c>
      <c r="E285" s="165">
        <v>0</v>
      </c>
      <c r="F285" s="158" t="s">
        <v>246</v>
      </c>
      <c r="G285" s="161" t="s">
        <v>223</v>
      </c>
      <c r="H285" s="161" t="s">
        <v>917</v>
      </c>
      <c r="I285" s="184" t="str">
        <f t="shared" si="20"/>
        <v>31989373d</v>
      </c>
      <c r="J285" s="159" t="str">
        <f t="shared" si="21"/>
        <v>31989373026 03</v>
      </c>
      <c r="K285" s="5"/>
      <c r="L285" s="159" t="str">
        <f t="shared" si="22"/>
        <v>31989373026 03B</v>
      </c>
      <c r="M285" s="5" t="str">
        <f t="shared" si="23"/>
        <v>Slovenský zväz sánkarovdBPraxová Viktória</v>
      </c>
      <c r="N285" s="3" t="str">
        <f t="shared" si="24"/>
        <v>31989373dB</v>
      </c>
    </row>
    <row r="286" spans="1:14" x14ac:dyDescent="0.2">
      <c r="A286" s="190" t="s">
        <v>819</v>
      </c>
      <c r="B286" s="196" t="str">
        <f>VLOOKUP(A286,Adr!A:B,2,FALSE)</f>
        <v>Slovenský zväz sánkarov</v>
      </c>
      <c r="C286" s="177" t="s">
        <v>1687</v>
      </c>
      <c r="D286" s="279">
        <v>8000</v>
      </c>
      <c r="E286" s="222">
        <v>0</v>
      </c>
      <c r="F286" s="158" t="s">
        <v>246</v>
      </c>
      <c r="G286" s="161" t="s">
        <v>223</v>
      </c>
      <c r="H286" s="161" t="s">
        <v>917</v>
      </c>
      <c r="I286" s="184" t="str">
        <f t="shared" si="20"/>
        <v>31989373d</v>
      </c>
      <c r="J286" s="159" t="str">
        <f t="shared" si="21"/>
        <v>31989373026 03</v>
      </c>
      <c r="K286" s="5"/>
      <c r="L286" s="159" t="str">
        <f t="shared" si="22"/>
        <v>31989373026 03B</v>
      </c>
      <c r="M286" s="5" t="str">
        <f t="shared" si="23"/>
        <v>Slovenský zväz sánkarovdBŠpitzová Desana</v>
      </c>
      <c r="N286" s="3" t="str">
        <f t="shared" si="24"/>
        <v>31989373dB</v>
      </c>
    </row>
    <row r="287" spans="1:14" x14ac:dyDescent="0.2">
      <c r="A287" s="194" t="s">
        <v>1286</v>
      </c>
      <c r="B287" s="196" t="str">
        <f>VLOOKUP(A287,Adr!A:B,2,FALSE)</f>
        <v>Slovenský zväz športovcov s mentálnym postihnutím</v>
      </c>
      <c r="C287" s="177" t="s">
        <v>1306</v>
      </c>
      <c r="D287" s="279">
        <v>10828</v>
      </c>
      <c r="E287" s="222">
        <v>0</v>
      </c>
      <c r="F287" s="158" t="s">
        <v>244</v>
      </c>
      <c r="G287" s="161" t="s">
        <v>223</v>
      </c>
      <c r="H287" s="161" t="s">
        <v>917</v>
      </c>
      <c r="I287" s="184" t="str">
        <f t="shared" si="20"/>
        <v>17326087c</v>
      </c>
      <c r="J287" s="159" t="str">
        <f t="shared" si="21"/>
        <v>17326087026 03</v>
      </c>
      <c r="K287" s="5"/>
      <c r="L287" s="159" t="str">
        <f t="shared" si="22"/>
        <v>17326087026 03B</v>
      </c>
      <c r="M287" s="5" t="str">
        <f t="shared" si="23"/>
        <v>Slovenský zväz športovcov s mentálnym postihnutímcBzabezpečenie činnosti a úloh v roku 2025</v>
      </c>
      <c r="N287" s="3" t="str">
        <f t="shared" si="24"/>
        <v>17326087cB</v>
      </c>
    </row>
    <row r="288" spans="1:14" x14ac:dyDescent="0.2">
      <c r="A288" s="194" t="s">
        <v>828</v>
      </c>
      <c r="B288" s="196" t="str">
        <f>VLOOKUP(A288,Adr!A:B,2,FALSE)</f>
        <v>Slovenský zväz športového ju-jitsu</v>
      </c>
      <c r="C288" s="161" t="s">
        <v>1058</v>
      </c>
      <c r="D288" s="280">
        <v>32930</v>
      </c>
      <c r="E288" s="222">
        <v>0</v>
      </c>
      <c r="F288" s="158" t="s">
        <v>240</v>
      </c>
      <c r="G288" s="161" t="s">
        <v>221</v>
      </c>
      <c r="H288" s="161" t="s">
        <v>917</v>
      </c>
      <c r="I288" s="184" t="str">
        <f t="shared" si="20"/>
        <v>42219922a</v>
      </c>
      <c r="J288" s="159" t="str">
        <f t="shared" si="21"/>
        <v>42219922026 02</v>
      </c>
      <c r="K288" s="5" t="s">
        <v>1059</v>
      </c>
      <c r="L288" s="159" t="str">
        <f t="shared" si="22"/>
        <v>42219922026 02B</v>
      </c>
      <c r="M288" s="5" t="str">
        <f t="shared" si="23"/>
        <v>Slovenský zväz športového ju-jitsuaBju-jitsu - bežné transfery</v>
      </c>
      <c r="N288" s="3" t="str">
        <f t="shared" si="24"/>
        <v>42219922aB</v>
      </c>
    </row>
    <row r="289" spans="1:14" x14ac:dyDescent="0.2">
      <c r="A289" s="194" t="s">
        <v>837</v>
      </c>
      <c r="B289" s="196" t="str">
        <f>VLOOKUP(A289,Adr!A:B,2,FALSE)</f>
        <v>Slovenský zväz športového rybolovu</v>
      </c>
      <c r="C289" s="188" t="s">
        <v>1060</v>
      </c>
      <c r="D289" s="281">
        <v>136484</v>
      </c>
      <c r="E289" s="165">
        <v>0</v>
      </c>
      <c r="F289" s="158" t="s">
        <v>240</v>
      </c>
      <c r="G289" s="161" t="s">
        <v>221</v>
      </c>
      <c r="H289" s="161" t="s">
        <v>917</v>
      </c>
      <c r="I289" s="184" t="str">
        <f t="shared" si="20"/>
        <v>51118831a</v>
      </c>
      <c r="J289" s="159" t="str">
        <f t="shared" si="21"/>
        <v>51118831026 02</v>
      </c>
      <c r="K289" s="5" t="s">
        <v>1061</v>
      </c>
      <c r="L289" s="159" t="str">
        <f t="shared" si="22"/>
        <v>51118831026 02B</v>
      </c>
      <c r="M289" s="5" t="str">
        <f t="shared" si="23"/>
        <v>Slovenský zväz športového rybolovuaBšportové rybárstvo - bežné transfery</v>
      </c>
      <c r="N289" s="3" t="str">
        <f t="shared" si="24"/>
        <v>51118831aB</v>
      </c>
    </row>
    <row r="290" spans="1:14" x14ac:dyDescent="0.2">
      <c r="A290" s="194" t="s">
        <v>1837</v>
      </c>
      <c r="B290" s="196" t="str">
        <f>VLOOKUP(A290,Adr!A:B,2,FALSE)</f>
        <v>Slovenský zväz Taekwon-Do ITF</v>
      </c>
      <c r="C290" s="161" t="s">
        <v>253</v>
      </c>
      <c r="D290" s="280">
        <v>62100</v>
      </c>
      <c r="E290" s="222">
        <v>0</v>
      </c>
      <c r="F290" s="158" t="s">
        <v>252</v>
      </c>
      <c r="G290" s="161" t="s">
        <v>223</v>
      </c>
      <c r="H290" s="161" t="s">
        <v>917</v>
      </c>
      <c r="I290" s="184" t="str">
        <f t="shared" si="20"/>
        <v>37938941g</v>
      </c>
      <c r="J290" s="159" t="str">
        <f t="shared" si="21"/>
        <v>37938941026 03</v>
      </c>
      <c r="K290" s="5"/>
      <c r="L290" s="159" t="str">
        <f t="shared" si="22"/>
        <v>37938941026 03B</v>
      </c>
      <c r="M290" s="5" t="str">
        <f t="shared" si="23"/>
        <v>Slovenský zväz Taekwon-Do ITFgBrozvoj športov, ktoré nie sú uznanými podľa zákona č. 440/2015 Z. z.</v>
      </c>
      <c r="N290" s="3" t="str">
        <f t="shared" si="24"/>
        <v>37938941gB</v>
      </c>
    </row>
    <row r="291" spans="1:14" x14ac:dyDescent="0.2">
      <c r="A291" s="190" t="s">
        <v>845</v>
      </c>
      <c r="B291" s="196" t="str">
        <f>VLOOKUP(A291,Adr!A:B,2,FALSE)</f>
        <v>Slovenský zväz tanečných športov</v>
      </c>
      <c r="C291" s="177" t="s">
        <v>1062</v>
      </c>
      <c r="D291" s="279">
        <v>762264</v>
      </c>
      <c r="E291" s="222">
        <v>0</v>
      </c>
      <c r="F291" s="158" t="s">
        <v>240</v>
      </c>
      <c r="G291" s="161" t="s">
        <v>221</v>
      </c>
      <c r="H291" s="161" t="s">
        <v>917</v>
      </c>
      <c r="I291" s="184" t="str">
        <f t="shared" si="20"/>
        <v>00684767a</v>
      </c>
      <c r="J291" s="159" t="str">
        <f t="shared" si="21"/>
        <v>00684767026 02</v>
      </c>
      <c r="K291" s="5" t="s">
        <v>1063</v>
      </c>
      <c r="L291" s="159" t="str">
        <f t="shared" si="22"/>
        <v>00684767026 02B</v>
      </c>
      <c r="M291" s="5" t="str">
        <f t="shared" si="23"/>
        <v>Slovenský zväz tanečných športovaBtanečný šport - bežné transfery</v>
      </c>
      <c r="N291" s="3" t="str">
        <f t="shared" si="24"/>
        <v>00684767aB</v>
      </c>
    </row>
    <row r="292" spans="1:14" x14ac:dyDescent="0.2">
      <c r="A292" s="158" t="s">
        <v>1292</v>
      </c>
      <c r="B292" s="196" t="str">
        <f>VLOOKUP(A292,Adr!A:B,2,FALSE)</f>
        <v>Slovenský zväz telesne postihnutých športovcov</v>
      </c>
      <c r="C292" s="188" t="s">
        <v>1307</v>
      </c>
      <c r="D292" s="281">
        <v>544628</v>
      </c>
      <c r="E292" s="165">
        <v>0</v>
      </c>
      <c r="F292" s="158" t="s">
        <v>244</v>
      </c>
      <c r="G292" s="161" t="s">
        <v>223</v>
      </c>
      <c r="H292" s="161" t="s">
        <v>917</v>
      </c>
      <c r="I292" s="184" t="str">
        <f t="shared" si="20"/>
        <v>22665234c</v>
      </c>
      <c r="J292" s="159" t="str">
        <f t="shared" si="21"/>
        <v>22665234026 03</v>
      </c>
      <c r="K292" s="5"/>
      <c r="L292" s="159" t="str">
        <f t="shared" si="22"/>
        <v>22665234026 03B</v>
      </c>
      <c r="M292" s="5" t="str">
        <f t="shared" si="23"/>
        <v>Slovenský zväz telesne postihnutých športovcovcBzabezpečenie činnosti a úloh SZTPŠ v roku 2025</v>
      </c>
      <c r="N292" s="3" t="str">
        <f t="shared" si="24"/>
        <v>22665234cB</v>
      </c>
    </row>
    <row r="293" spans="1:14" x14ac:dyDescent="0.2">
      <c r="A293" s="174" t="s">
        <v>1292</v>
      </c>
      <c r="B293" s="196" t="str">
        <f>VLOOKUP(A293,Adr!A:B,2,FALSE)</f>
        <v>Slovenský zväz telesne postihnutých športovcov</v>
      </c>
      <c r="C293" s="177" t="s">
        <v>1417</v>
      </c>
      <c r="D293" s="279">
        <v>26000</v>
      </c>
      <c r="E293" s="165">
        <v>0</v>
      </c>
      <c r="F293" s="158" t="s">
        <v>246</v>
      </c>
      <c r="G293" s="161" t="s">
        <v>223</v>
      </c>
      <c r="H293" s="161" t="s">
        <v>917</v>
      </c>
      <c r="I293" s="184" t="str">
        <f t="shared" si="20"/>
        <v>22665234d</v>
      </c>
      <c r="J293" s="159" t="str">
        <f t="shared" si="21"/>
        <v>22665234026 03</v>
      </c>
      <c r="K293" s="5"/>
      <c r="L293" s="159" t="str">
        <f t="shared" si="22"/>
        <v>22665234026 03B</v>
      </c>
      <c r="M293" s="5" t="str">
        <f t="shared" si="23"/>
        <v>Slovenský zväz telesne postihnutých športovcovdBdružstvo - boccia (BC1-2)</v>
      </c>
      <c r="N293" s="3" t="str">
        <f t="shared" si="24"/>
        <v>22665234dB</v>
      </c>
    </row>
    <row r="294" spans="1:14" x14ac:dyDescent="0.2">
      <c r="A294" s="158" t="s">
        <v>1292</v>
      </c>
      <c r="B294" s="196" t="str">
        <f>VLOOKUP(A294,Adr!A:B,2,FALSE)</f>
        <v>Slovenský zväz telesne postihnutých športovcov</v>
      </c>
      <c r="C294" s="188" t="s">
        <v>1418</v>
      </c>
      <c r="D294" s="281">
        <v>17000</v>
      </c>
      <c r="E294" s="222">
        <v>0</v>
      </c>
      <c r="F294" s="158" t="s">
        <v>246</v>
      </c>
      <c r="G294" s="161" t="s">
        <v>223</v>
      </c>
      <c r="H294" s="161" t="s">
        <v>917</v>
      </c>
      <c r="I294" s="184" t="str">
        <f t="shared" si="20"/>
        <v>22665234d</v>
      </c>
      <c r="J294" s="159" t="str">
        <f t="shared" si="21"/>
        <v>22665234026 03</v>
      </c>
      <c r="K294" s="5"/>
      <c r="L294" s="159" t="str">
        <f t="shared" si="22"/>
        <v>22665234026 03B</v>
      </c>
      <c r="M294" s="5" t="str">
        <f t="shared" si="23"/>
        <v>Slovenský zväz telesne postihnutých športovcovdBdružstvo - boccia (BC4)</v>
      </c>
      <c r="N294" s="3" t="str">
        <f t="shared" si="24"/>
        <v>22665234dB</v>
      </c>
    </row>
    <row r="295" spans="1:14" x14ac:dyDescent="0.2">
      <c r="A295" s="158" t="s">
        <v>1292</v>
      </c>
      <c r="B295" s="196" t="str">
        <f>VLOOKUP(A295,Adr!A:B,2,FALSE)</f>
        <v>Slovenský zväz telesne postihnutých športovcov</v>
      </c>
      <c r="C295" s="188" t="s">
        <v>1419</v>
      </c>
      <c r="D295" s="281">
        <v>27000</v>
      </c>
      <c r="E295" s="165">
        <v>0</v>
      </c>
      <c r="F295" s="158" t="s">
        <v>246</v>
      </c>
      <c r="G295" s="161" t="s">
        <v>223</v>
      </c>
      <c r="H295" s="161" t="s">
        <v>917</v>
      </c>
      <c r="I295" s="184" t="str">
        <f t="shared" si="20"/>
        <v>22665234d</v>
      </c>
      <c r="J295" s="159" t="str">
        <f t="shared" si="21"/>
        <v>22665234026 03</v>
      </c>
      <c r="K295" s="5"/>
      <c r="L295" s="159" t="str">
        <f t="shared" si="22"/>
        <v>22665234026 03B</v>
      </c>
      <c r="M295" s="5" t="str">
        <f t="shared" si="23"/>
        <v>Slovenský zväz telesne postihnutých športovcovdBIvan Dávid</v>
      </c>
      <c r="N295" s="3" t="str">
        <f t="shared" si="24"/>
        <v>22665234dB</v>
      </c>
    </row>
    <row r="296" spans="1:14" x14ac:dyDescent="0.2">
      <c r="A296" s="174" t="s">
        <v>1292</v>
      </c>
      <c r="B296" s="196" t="str">
        <f>VLOOKUP(A296,Adr!A:B,2,FALSE)</f>
        <v>Slovenský zväz telesne postihnutých športovcov</v>
      </c>
      <c r="C296" s="177" t="s">
        <v>1688</v>
      </c>
      <c r="D296" s="179">
        <v>14000</v>
      </c>
      <c r="E296" s="222">
        <v>0</v>
      </c>
      <c r="F296" s="174" t="s">
        <v>246</v>
      </c>
      <c r="G296" s="177" t="s">
        <v>223</v>
      </c>
      <c r="H296" s="177" t="s">
        <v>917</v>
      </c>
      <c r="I296" s="184" t="str">
        <f t="shared" si="20"/>
        <v>22665234d</v>
      </c>
      <c r="J296" s="159" t="str">
        <f t="shared" si="21"/>
        <v>22665234026 03</v>
      </c>
      <c r="K296" s="5"/>
      <c r="L296" s="159" t="str">
        <f t="shared" si="22"/>
        <v>22665234026 03B</v>
      </c>
      <c r="M296" s="5" t="str">
        <f t="shared" si="23"/>
        <v>Slovenský zväz telesne postihnutých športovcovdBIvan Denis</v>
      </c>
      <c r="N296" s="3" t="str">
        <f t="shared" si="24"/>
        <v>22665234dB</v>
      </c>
    </row>
    <row r="297" spans="1:14" x14ac:dyDescent="0.2">
      <c r="A297" s="194" t="s">
        <v>1292</v>
      </c>
      <c r="B297" s="196" t="str">
        <f>VLOOKUP(A297,Adr!A:B,2,FALSE)</f>
        <v>Slovenský zväz telesne postihnutých športovcov</v>
      </c>
      <c r="C297" s="177" t="s">
        <v>1420</v>
      </c>
      <c r="D297" s="279">
        <v>14000</v>
      </c>
      <c r="E297" s="165">
        <v>0</v>
      </c>
      <c r="F297" s="158" t="s">
        <v>246</v>
      </c>
      <c r="G297" s="161" t="s">
        <v>223</v>
      </c>
      <c r="H297" s="161" t="s">
        <v>917</v>
      </c>
      <c r="I297" s="184" t="str">
        <f t="shared" si="20"/>
        <v>22665234d</v>
      </c>
      <c r="J297" s="159" t="str">
        <f t="shared" si="21"/>
        <v>22665234026 03</v>
      </c>
      <c r="K297" s="5"/>
      <c r="L297" s="159" t="str">
        <f t="shared" si="22"/>
        <v>22665234026 03B</v>
      </c>
      <c r="M297" s="5" t="str">
        <f t="shared" si="23"/>
        <v>Slovenský zväz telesne postihnutých športovcovdBJankechová Eliška</v>
      </c>
      <c r="N297" s="3" t="str">
        <f t="shared" si="24"/>
        <v>22665234dB</v>
      </c>
    </row>
    <row r="298" spans="1:14" x14ac:dyDescent="0.2">
      <c r="A298" s="190" t="s">
        <v>1292</v>
      </c>
      <c r="B298" s="196" t="str">
        <f>VLOOKUP(A298,Adr!A:B,2,FALSE)</f>
        <v>Slovenský zväz telesne postihnutých športovcov</v>
      </c>
      <c r="C298" s="161" t="s">
        <v>1421</v>
      </c>
      <c r="D298" s="280">
        <v>23200</v>
      </c>
      <c r="E298" s="222">
        <v>0</v>
      </c>
      <c r="F298" s="158" t="s">
        <v>246</v>
      </c>
      <c r="G298" s="161" t="s">
        <v>223</v>
      </c>
      <c r="H298" s="161" t="s">
        <v>917</v>
      </c>
      <c r="I298" s="184" t="str">
        <f t="shared" si="20"/>
        <v>22665234d</v>
      </c>
      <c r="J298" s="159" t="str">
        <f t="shared" si="21"/>
        <v>22665234026 03</v>
      </c>
      <c r="K298" s="5"/>
      <c r="L298" s="159" t="str">
        <f t="shared" si="22"/>
        <v>22665234026 03B</v>
      </c>
      <c r="M298" s="5" t="str">
        <f t="shared" si="23"/>
        <v>Slovenský zväz telesne postihnutých športovcovdBKánová Alena</v>
      </c>
      <c r="N298" s="3" t="str">
        <f t="shared" si="24"/>
        <v>22665234dB</v>
      </c>
    </row>
    <row r="299" spans="1:14" x14ac:dyDescent="0.2">
      <c r="A299" s="174" t="s">
        <v>1292</v>
      </c>
      <c r="B299" s="196" t="str">
        <f>VLOOKUP(A299,Adr!A:B,2,FALSE)</f>
        <v>Slovenský zväz telesne postihnutých športovcov</v>
      </c>
      <c r="C299" s="177" t="s">
        <v>1422</v>
      </c>
      <c r="D299" s="179">
        <v>26000</v>
      </c>
      <c r="E299" s="165">
        <v>0</v>
      </c>
      <c r="F299" s="174" t="s">
        <v>246</v>
      </c>
      <c r="G299" s="177" t="s">
        <v>223</v>
      </c>
      <c r="H299" s="177" t="s">
        <v>917</v>
      </c>
      <c r="I299" s="184" t="str">
        <f t="shared" si="20"/>
        <v>22665234d</v>
      </c>
      <c r="J299" s="159" t="str">
        <f t="shared" si="21"/>
        <v>22665234026 03</v>
      </c>
      <c r="K299" s="5"/>
      <c r="L299" s="159" t="str">
        <f t="shared" si="22"/>
        <v>22665234026 03B</v>
      </c>
      <c r="M299" s="5" t="str">
        <f t="shared" si="23"/>
        <v>Slovenský zväz telesne postihnutých športovcovdBKrál Tomáš</v>
      </c>
      <c r="N299" s="3" t="str">
        <f t="shared" si="24"/>
        <v>22665234dB</v>
      </c>
    </row>
    <row r="300" spans="1:14" x14ac:dyDescent="0.2">
      <c r="A300" s="190" t="s">
        <v>1292</v>
      </c>
      <c r="B300" s="196" t="str">
        <f>VLOOKUP(A300,Adr!A:B,2,FALSE)</f>
        <v>Slovenský zväz telesne postihnutých športovcov</v>
      </c>
      <c r="C300" s="161" t="s">
        <v>1689</v>
      </c>
      <c r="D300" s="280">
        <v>12000</v>
      </c>
      <c r="E300" s="222">
        <v>0</v>
      </c>
      <c r="F300" s="158" t="s">
        <v>246</v>
      </c>
      <c r="G300" s="161" t="s">
        <v>223</v>
      </c>
      <c r="H300" s="161" t="s">
        <v>917</v>
      </c>
      <c r="I300" s="184" t="str">
        <f t="shared" si="20"/>
        <v>22665234d</v>
      </c>
      <c r="J300" s="159" t="str">
        <f t="shared" si="21"/>
        <v>22665234026 03</v>
      </c>
      <c r="K300" s="5"/>
      <c r="L300" s="159" t="str">
        <f t="shared" si="22"/>
        <v>22665234026 03B</v>
      </c>
      <c r="M300" s="5" t="str">
        <f t="shared" si="23"/>
        <v>Slovenský zväz telesne postihnutých športovcovdBLacová Lilian</v>
      </c>
      <c r="N300" s="3" t="str">
        <f t="shared" si="24"/>
        <v>22665234dB</v>
      </c>
    </row>
    <row r="301" spans="1:14" x14ac:dyDescent="0.2">
      <c r="A301" s="174" t="s">
        <v>1292</v>
      </c>
      <c r="B301" s="196" t="str">
        <f>VLOOKUP(A301,Adr!A:B,2,FALSE)</f>
        <v>Slovenský zväz telesne postihnutých športovcov</v>
      </c>
      <c r="C301" s="177" t="s">
        <v>1423</v>
      </c>
      <c r="D301" s="179">
        <v>40500</v>
      </c>
      <c r="E301" s="165">
        <v>0</v>
      </c>
      <c r="F301" s="174" t="s">
        <v>246</v>
      </c>
      <c r="G301" s="177" t="s">
        <v>223</v>
      </c>
      <c r="H301" s="177" t="s">
        <v>917</v>
      </c>
      <c r="I301" s="184" t="str">
        <f t="shared" si="20"/>
        <v>22665234d</v>
      </c>
      <c r="J301" s="159" t="str">
        <f t="shared" si="21"/>
        <v>22665234026 03</v>
      </c>
      <c r="K301" s="5"/>
      <c r="L301" s="159" t="str">
        <f t="shared" si="22"/>
        <v>22665234026 03B</v>
      </c>
      <c r="M301" s="5" t="str">
        <f t="shared" si="23"/>
        <v>Slovenský zväz telesne postihnutých športovcovdBLovaš Peter</v>
      </c>
      <c r="N301" s="3" t="str">
        <f t="shared" si="24"/>
        <v>22665234dB</v>
      </c>
    </row>
    <row r="302" spans="1:14" x14ac:dyDescent="0.2">
      <c r="A302" s="174" t="s">
        <v>1292</v>
      </c>
      <c r="B302" s="196" t="str">
        <f>VLOOKUP(A302,Adr!A:B,2,FALSE)</f>
        <v>Slovenský zväz telesne postihnutých športovcov</v>
      </c>
      <c r="C302" s="177" t="s">
        <v>1468</v>
      </c>
      <c r="D302" s="279">
        <v>9000</v>
      </c>
      <c r="E302" s="222">
        <v>0</v>
      </c>
      <c r="F302" s="158" t="s">
        <v>246</v>
      </c>
      <c r="G302" s="161" t="s">
        <v>223</v>
      </c>
      <c r="H302" s="161" t="s">
        <v>917</v>
      </c>
      <c r="I302" s="184" t="str">
        <f t="shared" si="20"/>
        <v>22665234d</v>
      </c>
      <c r="J302" s="159" t="str">
        <f t="shared" si="21"/>
        <v>22665234026 03</v>
      </c>
      <c r="K302" s="5"/>
      <c r="L302" s="159" t="str">
        <f t="shared" si="22"/>
        <v>22665234026 03B</v>
      </c>
      <c r="M302" s="5" t="str">
        <f t="shared" si="23"/>
        <v>Slovenský zväz telesne postihnutých športovcovdBMelicherová Nina</v>
      </c>
      <c r="N302" s="3" t="str">
        <f t="shared" si="24"/>
        <v>22665234dB</v>
      </c>
    </row>
    <row r="303" spans="1:14" x14ac:dyDescent="0.2">
      <c r="A303" s="194" t="s">
        <v>1292</v>
      </c>
      <c r="B303" s="196" t="str">
        <f>VLOOKUP(A303,Adr!A:B,2,FALSE)</f>
        <v>Slovenský zväz telesne postihnutých športovcov</v>
      </c>
      <c r="C303" s="188" t="s">
        <v>1424</v>
      </c>
      <c r="D303" s="279">
        <v>36000</v>
      </c>
      <c r="E303" s="165">
        <v>0</v>
      </c>
      <c r="F303" s="158" t="s">
        <v>246</v>
      </c>
      <c r="G303" s="161" t="s">
        <v>223</v>
      </c>
      <c r="H303" s="161" t="s">
        <v>917</v>
      </c>
      <c r="I303" s="184" t="str">
        <f t="shared" si="20"/>
        <v>22665234d</v>
      </c>
      <c r="J303" s="159" t="str">
        <f t="shared" si="21"/>
        <v>22665234026 03</v>
      </c>
      <c r="K303" s="5"/>
      <c r="L303" s="159" t="str">
        <f t="shared" si="22"/>
        <v>22665234026 03B</v>
      </c>
      <c r="M303" s="5" t="str">
        <f t="shared" si="23"/>
        <v>Slovenský zväz telesne postihnutých športovcovdBMezík Róbert</v>
      </c>
      <c r="N303" s="3" t="str">
        <f t="shared" si="24"/>
        <v>22665234dB</v>
      </c>
    </row>
    <row r="304" spans="1:14" x14ac:dyDescent="0.2">
      <c r="A304" s="194" t="s">
        <v>1292</v>
      </c>
      <c r="B304" s="196" t="str">
        <f>VLOOKUP(A304,Adr!A:B,2,FALSE)</f>
        <v>Slovenský zväz telesne postihnutých športovcov</v>
      </c>
      <c r="C304" s="161" t="s">
        <v>1425</v>
      </c>
      <c r="D304" s="280">
        <v>22000</v>
      </c>
      <c r="E304" s="222">
        <v>0</v>
      </c>
      <c r="F304" s="158" t="s">
        <v>246</v>
      </c>
      <c r="G304" s="161" t="s">
        <v>223</v>
      </c>
      <c r="H304" s="161" t="s">
        <v>917</v>
      </c>
      <c r="I304" s="184" t="str">
        <f t="shared" si="20"/>
        <v>22665234d</v>
      </c>
      <c r="J304" s="159" t="str">
        <f t="shared" si="21"/>
        <v>22665234026 03</v>
      </c>
      <c r="K304" s="5"/>
      <c r="L304" s="159" t="str">
        <f t="shared" si="22"/>
        <v>22665234026 03B</v>
      </c>
      <c r="M304" s="5" t="str">
        <f t="shared" si="23"/>
        <v>Slovenský zväz telesne postihnutých športovcovdBPavlík Marcel</v>
      </c>
      <c r="N304" s="3" t="str">
        <f t="shared" si="24"/>
        <v>22665234dB</v>
      </c>
    </row>
    <row r="305" spans="1:14" x14ac:dyDescent="0.2">
      <c r="A305" s="158" t="s">
        <v>1292</v>
      </c>
      <c r="B305" s="196" t="str">
        <f>VLOOKUP(A305,Adr!A:B,2,FALSE)</f>
        <v>Slovenský zväz telesne postihnutých športovcov</v>
      </c>
      <c r="C305" s="189" t="s">
        <v>1426</v>
      </c>
      <c r="D305" s="282">
        <v>40500</v>
      </c>
      <c r="E305" s="165">
        <v>0</v>
      </c>
      <c r="F305" s="158" t="s">
        <v>246</v>
      </c>
      <c r="G305" s="161" t="s">
        <v>223</v>
      </c>
      <c r="H305" s="161" t="s">
        <v>917</v>
      </c>
      <c r="I305" s="184" t="str">
        <f t="shared" si="20"/>
        <v>22665234d</v>
      </c>
      <c r="J305" s="159" t="str">
        <f t="shared" si="21"/>
        <v>22665234026 03</v>
      </c>
      <c r="K305" s="5"/>
      <c r="L305" s="159" t="str">
        <f t="shared" si="22"/>
        <v>22665234026 03B</v>
      </c>
      <c r="M305" s="5" t="str">
        <f t="shared" si="23"/>
        <v>Slovenský zväz telesne postihnutých športovcovdBRiapoš Ján</v>
      </c>
      <c r="N305" s="3" t="str">
        <f t="shared" si="24"/>
        <v>22665234dB</v>
      </c>
    </row>
    <row r="306" spans="1:14" x14ac:dyDescent="0.2">
      <c r="A306" s="158" t="s">
        <v>1292</v>
      </c>
      <c r="B306" s="196" t="str">
        <f>VLOOKUP(A306,Adr!A:B,2,FALSE)</f>
        <v>Slovenský zväz telesne postihnutých športovcov</v>
      </c>
      <c r="C306" s="188" t="s">
        <v>1427</v>
      </c>
      <c r="D306" s="281">
        <v>28000</v>
      </c>
      <c r="E306" s="222">
        <v>0</v>
      </c>
      <c r="F306" s="158" t="s">
        <v>246</v>
      </c>
      <c r="G306" s="161" t="s">
        <v>223</v>
      </c>
      <c r="H306" s="161" t="s">
        <v>917</v>
      </c>
      <c r="I306" s="184" t="str">
        <f t="shared" si="20"/>
        <v>22665234d</v>
      </c>
      <c r="J306" s="159" t="str">
        <f t="shared" si="21"/>
        <v>22665234026 03</v>
      </c>
      <c r="K306" s="5"/>
      <c r="L306" s="159" t="str">
        <f t="shared" si="22"/>
        <v>22665234026 03B</v>
      </c>
      <c r="M306" s="5" t="str">
        <f t="shared" si="23"/>
        <v>Slovenský zväz telesne postihnutých športovcovdBTrávníček Boris</v>
      </c>
      <c r="N306" s="3" t="str">
        <f t="shared" si="24"/>
        <v>22665234dB</v>
      </c>
    </row>
    <row r="307" spans="1:14" x14ac:dyDescent="0.2">
      <c r="A307" s="194" t="s">
        <v>851</v>
      </c>
      <c r="B307" s="196" t="str">
        <f>VLOOKUP(A307,Adr!A:B,2,FALSE)</f>
        <v>Slovenský zväz vodného lyžovania a wakeboardingu</v>
      </c>
      <c r="C307" s="188" t="s">
        <v>1064</v>
      </c>
      <c r="D307" s="281">
        <v>57112</v>
      </c>
      <c r="E307" s="165">
        <v>0</v>
      </c>
      <c r="F307" s="158" t="s">
        <v>240</v>
      </c>
      <c r="G307" s="161" t="s">
        <v>221</v>
      </c>
      <c r="H307" s="161" t="s">
        <v>917</v>
      </c>
      <c r="I307" s="184" t="str">
        <f t="shared" si="20"/>
        <v>30793203a</v>
      </c>
      <c r="J307" s="159" t="str">
        <f t="shared" si="21"/>
        <v>30793203026 02</v>
      </c>
      <c r="K307" s="5" t="s">
        <v>1065</v>
      </c>
      <c r="L307" s="159" t="str">
        <f t="shared" si="22"/>
        <v>30793203026 02B</v>
      </c>
      <c r="M307" s="5" t="str">
        <f t="shared" si="23"/>
        <v>Slovenský zväz vodného lyžovania a wakeboardinguaBvodné lyžovanie - bežné transfery</v>
      </c>
      <c r="N307" s="3" t="str">
        <f t="shared" si="24"/>
        <v>30793203aB</v>
      </c>
    </row>
    <row r="308" spans="1:14" x14ac:dyDescent="0.2">
      <c r="A308" s="190" t="s">
        <v>858</v>
      </c>
      <c r="B308" s="196" t="str">
        <f>VLOOKUP(A308,Adr!A:B,2,FALSE)</f>
        <v>Slovenský zväz vodného motorizmu</v>
      </c>
      <c r="C308" s="188" t="s">
        <v>1066</v>
      </c>
      <c r="D308" s="279">
        <v>32930</v>
      </c>
      <c r="E308" s="222">
        <v>0</v>
      </c>
      <c r="F308" s="158" t="s">
        <v>240</v>
      </c>
      <c r="G308" s="161" t="s">
        <v>221</v>
      </c>
      <c r="H308" s="161" t="s">
        <v>917</v>
      </c>
      <c r="I308" s="184" t="str">
        <f t="shared" si="20"/>
        <v>00681768a</v>
      </c>
      <c r="J308" s="159" t="str">
        <f t="shared" si="21"/>
        <v>00681768026 02</v>
      </c>
      <c r="K308" s="5" t="s">
        <v>1067</v>
      </c>
      <c r="L308" s="159" t="str">
        <f t="shared" si="22"/>
        <v>00681768026 02B</v>
      </c>
      <c r="M308" s="5" t="str">
        <f t="shared" si="23"/>
        <v>Slovenský zväz vodného motorizmuaBvodný motorizmus - bežné transfery</v>
      </c>
      <c r="N308" s="3" t="str">
        <f t="shared" si="24"/>
        <v>00681768aB</v>
      </c>
    </row>
    <row r="309" spans="1:14" x14ac:dyDescent="0.2">
      <c r="A309" s="194" t="s">
        <v>858</v>
      </c>
      <c r="B309" s="196" t="str">
        <f>VLOOKUP(A309,Adr!A:B,2,FALSE)</f>
        <v>Slovenský zväz vodného motorizmu</v>
      </c>
      <c r="C309" s="177" t="s">
        <v>1690</v>
      </c>
      <c r="D309" s="279">
        <v>31000</v>
      </c>
      <c r="E309" s="165">
        <v>0</v>
      </c>
      <c r="F309" s="158" t="s">
        <v>246</v>
      </c>
      <c r="G309" s="161" t="s">
        <v>223</v>
      </c>
      <c r="H309" s="161" t="s">
        <v>917</v>
      </c>
      <c r="I309" s="184" t="str">
        <f t="shared" si="20"/>
        <v>00681768d</v>
      </c>
      <c r="J309" s="159" t="str">
        <f t="shared" si="21"/>
        <v>00681768026 03</v>
      </c>
      <c r="K309" s="5"/>
      <c r="L309" s="159" t="str">
        <f t="shared" si="22"/>
        <v>00681768026 03B</v>
      </c>
      <c r="M309" s="5" t="str">
        <f t="shared" si="23"/>
        <v>Slovenský zväz vodného motorizmudBdvojica - mix</v>
      </c>
      <c r="N309" s="3" t="str">
        <f t="shared" si="24"/>
        <v>00681768dB</v>
      </c>
    </row>
    <row r="310" spans="1:14" x14ac:dyDescent="0.2">
      <c r="A310" s="194" t="s">
        <v>858</v>
      </c>
      <c r="B310" s="196" t="str">
        <f>VLOOKUP(A310,Adr!A:B,2,FALSE)</f>
        <v>Slovenský zväz vodného motorizmu</v>
      </c>
      <c r="C310" s="188" t="s">
        <v>1691</v>
      </c>
      <c r="D310" s="281">
        <v>31000</v>
      </c>
      <c r="E310" s="222">
        <v>0</v>
      </c>
      <c r="F310" s="158" t="s">
        <v>246</v>
      </c>
      <c r="G310" s="161" t="s">
        <v>223</v>
      </c>
      <c r="H310" s="161" t="s">
        <v>917</v>
      </c>
      <c r="I310" s="184" t="str">
        <f t="shared" si="20"/>
        <v>00681768d</v>
      </c>
      <c r="J310" s="159" t="str">
        <f t="shared" si="21"/>
        <v>00681768026 03</v>
      </c>
      <c r="K310" s="5"/>
      <c r="L310" s="159" t="str">
        <f t="shared" si="22"/>
        <v>00681768026 03B</v>
      </c>
      <c r="M310" s="5" t="str">
        <f t="shared" si="23"/>
        <v>Slovenský zväz vodného motorizmudBStrculová Emma</v>
      </c>
      <c r="N310" s="3" t="str">
        <f t="shared" si="24"/>
        <v>00681768dB</v>
      </c>
    </row>
    <row r="311" spans="1:14" x14ac:dyDescent="0.2">
      <c r="A311" s="158" t="s">
        <v>866</v>
      </c>
      <c r="B311" s="196" t="str">
        <f>VLOOKUP(A311,Adr!A:B,2,FALSE)</f>
        <v>Slovenský zväz vzpierania</v>
      </c>
      <c r="C311" s="161" t="s">
        <v>1068</v>
      </c>
      <c r="D311" s="280">
        <v>431762</v>
      </c>
      <c r="E311" s="165">
        <v>0</v>
      </c>
      <c r="F311" s="158" t="s">
        <v>240</v>
      </c>
      <c r="G311" s="161" t="s">
        <v>221</v>
      </c>
      <c r="H311" s="161" t="s">
        <v>917</v>
      </c>
      <c r="I311" s="184" t="str">
        <f t="shared" si="20"/>
        <v>31796079a</v>
      </c>
      <c r="J311" s="159" t="str">
        <f t="shared" si="21"/>
        <v>31796079026 02</v>
      </c>
      <c r="K311" s="5" t="s">
        <v>1069</v>
      </c>
      <c r="L311" s="159" t="str">
        <f t="shared" si="22"/>
        <v>31796079026 02B</v>
      </c>
      <c r="M311" s="5" t="str">
        <f t="shared" si="23"/>
        <v>Slovenský zväz vzpieraniaaBvzpieranie - bežné transfery</v>
      </c>
      <c r="N311" s="3" t="str">
        <f t="shared" si="24"/>
        <v>31796079aB</v>
      </c>
    </row>
    <row r="312" spans="1:14" x14ac:dyDescent="0.2">
      <c r="A312" s="158" t="s">
        <v>1298</v>
      </c>
      <c r="B312" s="196" t="str">
        <f>VLOOKUP(A312,Adr!A:B,2,FALSE)</f>
        <v>Špeciálne olympiády Slovensko</v>
      </c>
      <c r="C312" s="188" t="s">
        <v>1306</v>
      </c>
      <c r="D312" s="281">
        <v>453676</v>
      </c>
      <c r="E312" s="222">
        <v>0</v>
      </c>
      <c r="F312" s="158" t="s">
        <v>244</v>
      </c>
      <c r="G312" s="161" t="s">
        <v>223</v>
      </c>
      <c r="H312" s="161" t="s">
        <v>917</v>
      </c>
      <c r="I312" s="184" t="str">
        <f t="shared" si="20"/>
        <v>30811406c</v>
      </c>
      <c r="J312" s="159" t="str">
        <f t="shared" si="21"/>
        <v>30811406026 03</v>
      </c>
      <c r="K312" s="5"/>
      <c r="L312" s="159" t="str">
        <f t="shared" si="22"/>
        <v>30811406026 03B</v>
      </c>
      <c r="M312" s="5" t="str">
        <f t="shared" si="23"/>
        <v>Špeciálne olympiády SlovenskocBzabezpečenie činnosti a úloh v roku 2025</v>
      </c>
      <c r="N312" s="3" t="str">
        <f t="shared" si="24"/>
        <v>30811406cB</v>
      </c>
    </row>
    <row r="313" spans="1:14" x14ac:dyDescent="0.2">
      <c r="A313" s="174" t="s">
        <v>872</v>
      </c>
      <c r="B313" s="196" t="str">
        <f>VLOOKUP(A313,Adr!A:B,2,FALSE)</f>
        <v>Teqballová federácia Slovenska</v>
      </c>
      <c r="C313" s="161" t="s">
        <v>1070</v>
      </c>
      <c r="D313" s="280">
        <v>24930</v>
      </c>
      <c r="E313" s="222">
        <v>0</v>
      </c>
      <c r="F313" s="158" t="s">
        <v>240</v>
      </c>
      <c r="G313" s="161" t="s">
        <v>221</v>
      </c>
      <c r="H313" s="161" t="s">
        <v>917</v>
      </c>
      <c r="I313" s="184" t="str">
        <f t="shared" si="20"/>
        <v>53007344a</v>
      </c>
      <c r="J313" s="159" t="str">
        <f t="shared" si="21"/>
        <v>53007344026 02</v>
      </c>
      <c r="K313" s="5" t="s">
        <v>1071</v>
      </c>
      <c r="L313" s="159" t="str">
        <f t="shared" si="22"/>
        <v>53007344026 02B</v>
      </c>
      <c r="M313" s="5" t="str">
        <f t="shared" si="23"/>
        <v>Teqballová federácia SlovenskaaBteqball - bežné transfery</v>
      </c>
      <c r="N313" s="3" t="str">
        <f t="shared" si="24"/>
        <v>53007344aB</v>
      </c>
    </row>
    <row r="314" spans="1:14" x14ac:dyDescent="0.2">
      <c r="A314" s="158" t="s">
        <v>872</v>
      </c>
      <c r="B314" s="196" t="str">
        <f>VLOOKUP(A314,Adr!A:B,2,FALSE)</f>
        <v>Teqballová federácia Slovenska</v>
      </c>
      <c r="C314" s="177" t="s">
        <v>1622</v>
      </c>
      <c r="D314" s="279">
        <v>8000</v>
      </c>
      <c r="E314" s="165">
        <v>0</v>
      </c>
      <c r="F314" s="158" t="s">
        <v>240</v>
      </c>
      <c r="G314" s="161" t="s">
        <v>221</v>
      </c>
      <c r="H314" s="161" t="s">
        <v>940</v>
      </c>
      <c r="I314" s="184" t="str">
        <f t="shared" si="20"/>
        <v>53007344a</v>
      </c>
      <c r="J314" s="159" t="str">
        <f t="shared" si="21"/>
        <v>53007344026 02</v>
      </c>
      <c r="K314" s="5" t="s">
        <v>1071</v>
      </c>
      <c r="L314" s="159" t="str">
        <f t="shared" si="22"/>
        <v>53007344026 02K</v>
      </c>
      <c r="M314" s="5" t="str">
        <f t="shared" si="23"/>
        <v>Teqballová federácia SlovenskaaKteqball - kapitálové transfery</v>
      </c>
      <c r="N314" s="3" t="str">
        <f t="shared" si="24"/>
        <v>53007344aK</v>
      </c>
    </row>
    <row r="315" spans="1:14" x14ac:dyDescent="0.2">
      <c r="A315" s="190" t="s">
        <v>878</v>
      </c>
      <c r="B315" s="196" t="str">
        <f>VLOOKUP(A315,Adr!A:B,2,FALSE)</f>
        <v>Združenie šípkarských organizácií</v>
      </c>
      <c r="C315" s="161" t="s">
        <v>1072</v>
      </c>
      <c r="D315" s="280">
        <v>101678</v>
      </c>
      <c r="E315" s="222">
        <v>0</v>
      </c>
      <c r="F315" s="158" t="s">
        <v>240</v>
      </c>
      <c r="G315" s="161" t="s">
        <v>221</v>
      </c>
      <c r="H315" s="161" t="s">
        <v>917</v>
      </c>
      <c r="I315" s="184" t="str">
        <f t="shared" si="20"/>
        <v>35538015a</v>
      </c>
      <c r="J315" s="159" t="str">
        <f t="shared" si="21"/>
        <v>35538015026 02</v>
      </c>
      <c r="K315" s="5" t="s">
        <v>1073</v>
      </c>
      <c r="L315" s="159" t="str">
        <f t="shared" si="22"/>
        <v>35538015026 02B</v>
      </c>
      <c r="M315" s="5" t="str">
        <f t="shared" si="23"/>
        <v>Združenie šípkarských organizáciíaBšípky - bežné transfery</v>
      </c>
      <c r="N315" s="3" t="str">
        <f t="shared" si="24"/>
        <v>35538015aB</v>
      </c>
    </row>
    <row r="316" spans="1:14" x14ac:dyDescent="0.2">
      <c r="A316" s="190" t="s">
        <v>878</v>
      </c>
      <c r="B316" s="196" t="str">
        <f>VLOOKUP(A316,Adr!A:B,2,FALSE)</f>
        <v>Združenie šípkarských organizácií</v>
      </c>
      <c r="C316" s="161" t="s">
        <v>1623</v>
      </c>
      <c r="D316" s="280">
        <v>8800</v>
      </c>
      <c r="E316" s="165">
        <v>0</v>
      </c>
      <c r="F316" s="158" t="s">
        <v>240</v>
      </c>
      <c r="G316" s="161" t="s">
        <v>221</v>
      </c>
      <c r="H316" s="161" t="s">
        <v>940</v>
      </c>
      <c r="I316" s="184" t="str">
        <f t="shared" si="20"/>
        <v>35538015a</v>
      </c>
      <c r="J316" s="159" t="str">
        <f t="shared" si="21"/>
        <v>35538015026 02</v>
      </c>
      <c r="K316" s="5" t="s">
        <v>1073</v>
      </c>
      <c r="L316" s="159" t="str">
        <f t="shared" si="22"/>
        <v>35538015026 02K</v>
      </c>
      <c r="M316" s="5" t="str">
        <f t="shared" si="23"/>
        <v>Združenie šípkarských organizáciíaKšípky - kapitálové transfery</v>
      </c>
      <c r="N316" s="3" t="str">
        <f t="shared" si="24"/>
        <v>35538015aK</v>
      </c>
    </row>
    <row r="317" spans="1:14" x14ac:dyDescent="0.2">
      <c r="A317" s="190" t="s">
        <v>884</v>
      </c>
      <c r="B317" s="196" t="str">
        <f>VLOOKUP(A317,Adr!A:B,2,FALSE)</f>
        <v>Zväz potápačov Slovenska</v>
      </c>
      <c r="C317" s="188" t="s">
        <v>1074</v>
      </c>
      <c r="D317" s="279">
        <v>90707</v>
      </c>
      <c r="E317" s="222">
        <v>0</v>
      </c>
      <c r="F317" s="158" t="s">
        <v>240</v>
      </c>
      <c r="G317" s="161" t="s">
        <v>221</v>
      </c>
      <c r="H317" s="161" t="s">
        <v>917</v>
      </c>
      <c r="I317" s="184" t="str">
        <f t="shared" si="20"/>
        <v>00585319a</v>
      </c>
      <c r="J317" s="159" t="str">
        <f t="shared" si="21"/>
        <v>00585319026 02</v>
      </c>
      <c r="K317" s="5" t="s">
        <v>1075</v>
      </c>
      <c r="L317" s="159" t="str">
        <f t="shared" si="22"/>
        <v>00585319026 02B</v>
      </c>
      <c r="M317" s="5" t="str">
        <f t="shared" si="23"/>
        <v>Zväz potápačov SlovenskaaBpotápačské športy - bežné transfery</v>
      </c>
      <c r="N317" s="3" t="str">
        <f t="shared" si="24"/>
        <v>00585319aB</v>
      </c>
    </row>
    <row r="318" spans="1:14" x14ac:dyDescent="0.2">
      <c r="A318" s="194" t="s">
        <v>891</v>
      </c>
      <c r="B318" s="196" t="str">
        <f>VLOOKUP(A318,Adr!A:B,2,FALSE)</f>
        <v>Zväz slovenského kolieskového korčuľovania</v>
      </c>
      <c r="C318" s="188" t="s">
        <v>1076</v>
      </c>
      <c r="D318" s="279">
        <v>218579</v>
      </c>
      <c r="E318" s="165">
        <v>0</v>
      </c>
      <c r="F318" s="158" t="s">
        <v>240</v>
      </c>
      <c r="G318" s="161" t="s">
        <v>221</v>
      </c>
      <c r="H318" s="161" t="s">
        <v>917</v>
      </c>
      <c r="I318" s="184" t="str">
        <f t="shared" si="20"/>
        <v>42132690a</v>
      </c>
      <c r="J318" s="159" t="str">
        <f t="shared" si="21"/>
        <v>42132690026 02</v>
      </c>
      <c r="K318" s="5" t="s">
        <v>1077</v>
      </c>
      <c r="L318" s="159" t="str">
        <f t="shared" si="22"/>
        <v>42132690026 02B</v>
      </c>
      <c r="M318" s="5" t="str">
        <f t="shared" si="23"/>
        <v>Zväz slovenského kolieskového korčuľovaniaaBkolieskové korčuľovanie - bežné transfery</v>
      </c>
      <c r="N318" s="3" t="str">
        <f t="shared" si="24"/>
        <v>42132690aB</v>
      </c>
    </row>
    <row r="319" spans="1:14" x14ac:dyDescent="0.2">
      <c r="A319" s="194" t="s">
        <v>891</v>
      </c>
      <c r="B319" s="196" t="str">
        <f>VLOOKUP(A319,Adr!A:B,2,FALSE)</f>
        <v>Zväz slovenského kolieskového korčuľovania</v>
      </c>
      <c r="C319" s="188" t="s">
        <v>1428</v>
      </c>
      <c r="D319" s="281">
        <v>42000</v>
      </c>
      <c r="E319" s="165">
        <v>0</v>
      </c>
      <c r="F319" s="158" t="s">
        <v>246</v>
      </c>
      <c r="G319" s="161" t="s">
        <v>223</v>
      </c>
      <c r="H319" s="161" t="s">
        <v>917</v>
      </c>
      <c r="I319" s="184" t="str">
        <f t="shared" si="20"/>
        <v>42132690d</v>
      </c>
      <c r="J319" s="159" t="str">
        <f t="shared" si="21"/>
        <v>42132690026 03</v>
      </c>
      <c r="K319" s="5"/>
      <c r="L319" s="159" t="str">
        <f t="shared" si="22"/>
        <v>42132690026 03B</v>
      </c>
      <c r="M319" s="5" t="str">
        <f t="shared" si="23"/>
        <v>Zväz slovenského kolieskového korčuľovaniadBTury Richard</v>
      </c>
      <c r="N319" s="3" t="str">
        <f t="shared" si="24"/>
        <v>42132690dB</v>
      </c>
    </row>
    <row r="320" spans="1:14" x14ac:dyDescent="0.2">
      <c r="A320" s="194" t="s">
        <v>898</v>
      </c>
      <c r="B320" s="196" t="str">
        <f>VLOOKUP(A320,Adr!A:B,2,FALSE)</f>
        <v>Zväz slovenského lyžovania</v>
      </c>
      <c r="C320" s="177" t="s">
        <v>1078</v>
      </c>
      <c r="D320" s="279">
        <v>2135940</v>
      </c>
      <c r="E320" s="222">
        <v>0</v>
      </c>
      <c r="F320" s="158" t="s">
        <v>240</v>
      </c>
      <c r="G320" s="161" t="s">
        <v>221</v>
      </c>
      <c r="H320" s="161" t="s">
        <v>917</v>
      </c>
      <c r="I320" s="184" t="str">
        <f t="shared" si="20"/>
        <v>50671669a</v>
      </c>
      <c r="J320" s="159" t="str">
        <f t="shared" si="21"/>
        <v>50671669026 02</v>
      </c>
      <c r="K320" s="5" t="s">
        <v>1079</v>
      </c>
      <c r="L320" s="159" t="str">
        <f t="shared" si="22"/>
        <v>50671669026 02B</v>
      </c>
      <c r="M320" s="5" t="str">
        <f t="shared" si="23"/>
        <v>Zväz slovenského lyžovaniaaBlyžovanie - bežné transfery</v>
      </c>
      <c r="N320" s="3" t="str">
        <f t="shared" si="24"/>
        <v>50671669aB</v>
      </c>
    </row>
    <row r="321" spans="1:14" ht="22.5" x14ac:dyDescent="0.2">
      <c r="A321" s="158" t="s">
        <v>898</v>
      </c>
      <c r="B321" s="196" t="str">
        <f>VLOOKUP(A321,Adr!A:B,2,FALSE)</f>
        <v>Zväz slovenského lyžovania</v>
      </c>
      <c r="C321" s="188" t="s">
        <v>1317</v>
      </c>
      <c r="D321" s="281">
        <v>134262</v>
      </c>
      <c r="E321" s="165">
        <v>0</v>
      </c>
      <c r="F321" s="158" t="s">
        <v>244</v>
      </c>
      <c r="G321" s="161" t="s">
        <v>223</v>
      </c>
      <c r="H321" s="161" t="s">
        <v>917</v>
      </c>
      <c r="I321" s="184" t="str">
        <f t="shared" si="20"/>
        <v>50671669c</v>
      </c>
      <c r="J321" s="159" t="str">
        <f t="shared" si="21"/>
        <v>50671669026 03</v>
      </c>
      <c r="K321" s="5"/>
      <c r="L321" s="159" t="str">
        <f t="shared" si="22"/>
        <v>50671669026 03B</v>
      </c>
      <c r="M321" s="5" t="str">
        <f t="shared" si="23"/>
        <v>Zväz slovenského lyžovaniacBzabezpečenie a rozvoj športu lyžovanie zdravotne postihnutých športovcov</v>
      </c>
      <c r="N321" s="3" t="str">
        <f t="shared" si="24"/>
        <v>50671669cB</v>
      </c>
    </row>
    <row r="322" spans="1:14" x14ac:dyDescent="0.2">
      <c r="A322" s="194" t="s">
        <v>898</v>
      </c>
      <c r="B322" s="196" t="str">
        <f>VLOOKUP(A322,Adr!A:B,2,FALSE)</f>
        <v>Zväz slovenského lyžovania</v>
      </c>
      <c r="C322" s="177" t="s">
        <v>1692</v>
      </c>
      <c r="D322" s="279">
        <v>8000</v>
      </c>
      <c r="E322" s="222">
        <v>0</v>
      </c>
      <c r="F322" s="158" t="s">
        <v>246</v>
      </c>
      <c r="G322" s="161" t="s">
        <v>223</v>
      </c>
      <c r="H322" s="161" t="s">
        <v>917</v>
      </c>
      <c r="I322" s="184" t="str">
        <f t="shared" ref="I322:I339" si="25">A322&amp;F322</f>
        <v>50671669d</v>
      </c>
      <c r="J322" s="159" t="str">
        <f t="shared" ref="J322:J339" si="26">A322&amp;G322</f>
        <v>50671669026 03</v>
      </c>
      <c r="K322" s="5"/>
      <c r="L322" s="159" t="str">
        <f t="shared" ref="L322:L339" si="27">A322&amp;G322&amp;H322</f>
        <v>50671669026 03B</v>
      </c>
      <c r="M322" s="5" t="str">
        <f t="shared" ref="M322:M385" si="28">B322&amp;F322&amp;H322&amp;C322</f>
        <v>Zväz slovenského lyžovaniadBCenek Tomáš</v>
      </c>
      <c r="N322" s="3" t="str">
        <f t="shared" ref="N322:N385" si="29">+I322&amp;H322</f>
        <v>50671669dB</v>
      </c>
    </row>
    <row r="323" spans="1:14" x14ac:dyDescent="0.2">
      <c r="A323" s="194" t="s">
        <v>898</v>
      </c>
      <c r="B323" s="196" t="str">
        <f>VLOOKUP(A323,Adr!A:B,2,FALSE)</f>
        <v>Zväz slovenského lyžovania</v>
      </c>
      <c r="C323" s="177" t="s">
        <v>1693</v>
      </c>
      <c r="D323" s="279">
        <v>8000</v>
      </c>
      <c r="E323" s="165">
        <v>0</v>
      </c>
      <c r="F323" s="158" t="s">
        <v>246</v>
      </c>
      <c r="G323" s="161" t="s">
        <v>223</v>
      </c>
      <c r="H323" s="161" t="s">
        <v>917</v>
      </c>
      <c r="I323" s="184" t="str">
        <f t="shared" si="25"/>
        <v>50671669d</v>
      </c>
      <c r="J323" s="159" t="str">
        <f t="shared" si="26"/>
        <v>50671669026 03</v>
      </c>
      <c r="K323" s="5"/>
      <c r="L323" s="159" t="str">
        <f t="shared" si="27"/>
        <v>50671669026 03B</v>
      </c>
      <c r="M323" s="5" t="str">
        <f t="shared" si="28"/>
        <v>Zväz slovenského lyžovaniadBDanielová Mária</v>
      </c>
      <c r="N323" s="3" t="str">
        <f t="shared" si="29"/>
        <v>50671669dB</v>
      </c>
    </row>
    <row r="324" spans="1:14" x14ac:dyDescent="0.2">
      <c r="A324" s="158" t="s">
        <v>898</v>
      </c>
      <c r="B324" s="196" t="str">
        <f>VLOOKUP(A324,Adr!A:B,2,FALSE)</f>
        <v>Zväz slovenského lyžovania</v>
      </c>
      <c r="C324" s="188" t="s">
        <v>1694</v>
      </c>
      <c r="D324" s="281">
        <v>8000</v>
      </c>
      <c r="E324" s="222">
        <v>0</v>
      </c>
      <c r="F324" s="158" t="s">
        <v>246</v>
      </c>
      <c r="G324" s="161" t="s">
        <v>223</v>
      </c>
      <c r="H324" s="161" t="s">
        <v>917</v>
      </c>
      <c r="I324" s="184" t="str">
        <f t="shared" si="25"/>
        <v>50671669d</v>
      </c>
      <c r="J324" s="159" t="str">
        <f t="shared" si="26"/>
        <v>50671669026 03</v>
      </c>
      <c r="K324" s="5"/>
      <c r="L324" s="159" t="str">
        <f t="shared" si="27"/>
        <v>50671669026 03B</v>
      </c>
      <c r="M324" s="5" t="str">
        <f t="shared" si="28"/>
        <v>Zväz slovenského lyžovaniadBFričová Nikola</v>
      </c>
      <c r="N324" s="3" t="str">
        <f t="shared" si="29"/>
        <v>50671669dB</v>
      </c>
    </row>
    <row r="325" spans="1:14" x14ac:dyDescent="0.2">
      <c r="A325" s="194" t="s">
        <v>898</v>
      </c>
      <c r="B325" s="196" t="str">
        <f>VLOOKUP(A325,Adr!A:B,2,FALSE)</f>
        <v>Zväz slovenského lyžovania</v>
      </c>
      <c r="C325" s="177" t="s">
        <v>1695</v>
      </c>
      <c r="D325" s="279">
        <v>43500</v>
      </c>
      <c r="E325" s="165">
        <v>0</v>
      </c>
      <c r="F325" s="158" t="s">
        <v>246</v>
      </c>
      <c r="G325" s="161" t="s">
        <v>223</v>
      </c>
      <c r="H325" s="161" t="s">
        <v>917</v>
      </c>
      <c r="I325" s="184" t="str">
        <f t="shared" si="25"/>
        <v>50671669d</v>
      </c>
      <c r="J325" s="159" t="str">
        <f t="shared" si="26"/>
        <v>50671669026 03</v>
      </c>
      <c r="K325" s="5"/>
      <c r="L325" s="159" t="str">
        <f t="shared" si="27"/>
        <v>50671669026 03B</v>
      </c>
      <c r="M325" s="5" t="str">
        <f t="shared" si="28"/>
        <v xml:space="preserve">Zväz slovenského lyžovaniadBHaraus Miroslav + navádzač </v>
      </c>
      <c r="N325" s="3" t="str">
        <f t="shared" si="29"/>
        <v>50671669dB</v>
      </c>
    </row>
    <row r="326" spans="1:14" x14ac:dyDescent="0.2">
      <c r="A326" s="158" t="s">
        <v>898</v>
      </c>
      <c r="B326" s="196" t="str">
        <f>VLOOKUP(A326,Adr!A:B,2,FALSE)</f>
        <v>Zväz slovenského lyžovania</v>
      </c>
      <c r="C326" s="188" t="s">
        <v>1696</v>
      </c>
      <c r="D326" s="281">
        <v>8000</v>
      </c>
      <c r="E326" s="222">
        <v>0</v>
      </c>
      <c r="F326" s="158" t="s">
        <v>246</v>
      </c>
      <c r="G326" s="161" t="s">
        <v>223</v>
      </c>
      <c r="H326" s="161" t="s">
        <v>917</v>
      </c>
      <c r="I326" s="184" t="str">
        <f t="shared" si="25"/>
        <v>50671669d</v>
      </c>
      <c r="J326" s="159" t="str">
        <f t="shared" si="26"/>
        <v>50671669026 03</v>
      </c>
      <c r="K326" s="5"/>
      <c r="L326" s="159" t="str">
        <f t="shared" si="27"/>
        <v>50671669026 03B</v>
      </c>
      <c r="M326" s="5" t="str">
        <f t="shared" si="28"/>
        <v>Zväz slovenského lyžovaniadBHinds Peter</v>
      </c>
      <c r="N326" s="3" t="str">
        <f t="shared" si="29"/>
        <v>50671669dB</v>
      </c>
    </row>
    <row r="327" spans="1:14" x14ac:dyDescent="0.2">
      <c r="A327" s="194" t="s">
        <v>898</v>
      </c>
      <c r="B327" s="196" t="str">
        <f>VLOOKUP(A327,Adr!A:B,2,FALSE)</f>
        <v>Zväz slovenského lyžovania</v>
      </c>
      <c r="C327" s="177" t="s">
        <v>1697</v>
      </c>
      <c r="D327" s="279">
        <v>8000</v>
      </c>
      <c r="E327" s="165">
        <v>0</v>
      </c>
      <c r="F327" s="158" t="s">
        <v>246</v>
      </c>
      <c r="G327" s="161" t="s">
        <v>223</v>
      </c>
      <c r="H327" s="161" t="s">
        <v>917</v>
      </c>
      <c r="I327" s="184" t="str">
        <f t="shared" si="25"/>
        <v>50671669d</v>
      </c>
      <c r="J327" s="159" t="str">
        <f t="shared" si="26"/>
        <v>50671669026 03</v>
      </c>
      <c r="K327" s="5"/>
      <c r="L327" s="159" t="str">
        <f t="shared" si="27"/>
        <v>50671669026 03B</v>
      </c>
      <c r="M327" s="5" t="str">
        <f t="shared" si="28"/>
        <v>Zväz slovenského lyžovaniadBJančová Rebeka</v>
      </c>
      <c r="N327" s="3" t="str">
        <f t="shared" si="29"/>
        <v>50671669dB</v>
      </c>
    </row>
    <row r="328" spans="1:14" x14ac:dyDescent="0.2">
      <c r="A328" s="194" t="s">
        <v>898</v>
      </c>
      <c r="B328" s="196" t="str">
        <f>VLOOKUP(A328,Adr!A:B,2,FALSE)</f>
        <v>Zväz slovenského lyžovania</v>
      </c>
      <c r="C328" s="177" t="s">
        <v>1698</v>
      </c>
      <c r="D328" s="279">
        <v>8000</v>
      </c>
      <c r="E328" s="222">
        <v>0</v>
      </c>
      <c r="F328" s="158" t="s">
        <v>246</v>
      </c>
      <c r="G328" s="161" t="s">
        <v>223</v>
      </c>
      <c r="H328" s="161" t="s">
        <v>917</v>
      </c>
      <c r="I328" s="184" t="str">
        <f t="shared" si="25"/>
        <v>50671669d</v>
      </c>
      <c r="J328" s="159" t="str">
        <f t="shared" si="26"/>
        <v>50671669026 03</v>
      </c>
      <c r="K328" s="5"/>
      <c r="L328" s="159" t="str">
        <f t="shared" si="27"/>
        <v>50671669026 03B</v>
      </c>
      <c r="M328" s="5" t="str">
        <f t="shared" si="28"/>
        <v>Zväz slovenského lyžovaniadBKapustík Hektor</v>
      </c>
      <c r="N328" s="3" t="str">
        <f t="shared" si="29"/>
        <v>50671669dB</v>
      </c>
    </row>
    <row r="329" spans="1:14" x14ac:dyDescent="0.2">
      <c r="A329" s="194" t="s">
        <v>898</v>
      </c>
      <c r="B329" s="196" t="str">
        <f>VLOOKUP(A329,Adr!A:B,2,FALSE)</f>
        <v>Zväz slovenského lyžovania</v>
      </c>
      <c r="C329" s="177" t="s">
        <v>1699</v>
      </c>
      <c r="D329" s="279">
        <v>8000</v>
      </c>
      <c r="E329" s="165">
        <v>0</v>
      </c>
      <c r="F329" s="158" t="s">
        <v>246</v>
      </c>
      <c r="G329" s="161" t="s">
        <v>223</v>
      </c>
      <c r="H329" s="161" t="s">
        <v>917</v>
      </c>
      <c r="I329" s="184" t="str">
        <f t="shared" si="25"/>
        <v>50671669d</v>
      </c>
      <c r="J329" s="159" t="str">
        <f t="shared" si="26"/>
        <v>50671669026 03</v>
      </c>
      <c r="K329" s="5"/>
      <c r="L329" s="159" t="str">
        <f t="shared" si="27"/>
        <v>50671669026 03B</v>
      </c>
      <c r="M329" s="5" t="str">
        <f t="shared" si="28"/>
        <v>Zväz slovenského lyžovaniadBKapustíková Kira Mária</v>
      </c>
      <c r="N329" s="3" t="str">
        <f t="shared" si="29"/>
        <v>50671669dB</v>
      </c>
    </row>
    <row r="330" spans="1:14" x14ac:dyDescent="0.2">
      <c r="A330" s="174" t="s">
        <v>898</v>
      </c>
      <c r="B330" s="196" t="str">
        <f>VLOOKUP(A330,Adr!A:B,2,FALSE)</f>
        <v>Zväz slovenského lyžovania</v>
      </c>
      <c r="C330" s="177" t="s">
        <v>1700</v>
      </c>
      <c r="D330" s="279">
        <v>8000</v>
      </c>
      <c r="E330" s="222">
        <v>0</v>
      </c>
      <c r="F330" s="158" t="s">
        <v>246</v>
      </c>
      <c r="G330" s="161" t="s">
        <v>223</v>
      </c>
      <c r="H330" s="161" t="s">
        <v>917</v>
      </c>
      <c r="I330" s="184" t="str">
        <f t="shared" si="25"/>
        <v>50671669d</v>
      </c>
      <c r="J330" s="159" t="str">
        <f t="shared" si="26"/>
        <v>50671669026 03</v>
      </c>
      <c r="K330" s="5"/>
      <c r="L330" s="159" t="str">
        <f t="shared" si="27"/>
        <v>50671669026 03B</v>
      </c>
      <c r="M330" s="5" t="str">
        <f t="shared" si="28"/>
        <v>Zväz slovenského lyžovaniadBMesíková Tamara</v>
      </c>
      <c r="N330" s="3" t="str">
        <f t="shared" si="29"/>
        <v>50671669dB</v>
      </c>
    </row>
    <row r="331" spans="1:14" x14ac:dyDescent="0.2">
      <c r="A331" s="190" t="s">
        <v>898</v>
      </c>
      <c r="B331" s="196" t="str">
        <f>VLOOKUP(A331,Adr!A:B,2,FALSE)</f>
        <v>Zväz slovenského lyžovania</v>
      </c>
      <c r="C331" s="161" t="s">
        <v>1701</v>
      </c>
      <c r="D331" s="280">
        <v>8000</v>
      </c>
      <c r="E331" s="165">
        <v>0</v>
      </c>
      <c r="F331" s="158" t="s">
        <v>246</v>
      </c>
      <c r="G331" s="161" t="s">
        <v>223</v>
      </c>
      <c r="H331" s="161" t="s">
        <v>917</v>
      </c>
      <c r="I331" s="184" t="str">
        <f t="shared" si="25"/>
        <v>50671669d</v>
      </c>
      <c r="J331" s="159" t="str">
        <f t="shared" si="26"/>
        <v>50671669026 03</v>
      </c>
      <c r="K331" s="5"/>
      <c r="L331" s="159" t="str">
        <f t="shared" si="27"/>
        <v>50671669026 03B</v>
      </c>
      <c r="M331" s="5" t="str">
        <f t="shared" si="28"/>
        <v>Zväz slovenského lyžovaniadBNováček Adam</v>
      </c>
      <c r="N331" s="3" t="str">
        <f t="shared" si="29"/>
        <v>50671669dB</v>
      </c>
    </row>
    <row r="332" spans="1:14" x14ac:dyDescent="0.2">
      <c r="A332" s="158" t="s">
        <v>898</v>
      </c>
      <c r="B332" s="196" t="str">
        <f>VLOOKUP(A332,Adr!A:B,2,FALSE)</f>
        <v>Zväz slovenského lyžovania</v>
      </c>
      <c r="C332" s="188" t="s">
        <v>1432</v>
      </c>
      <c r="D332" s="281">
        <v>8000</v>
      </c>
      <c r="E332" s="222">
        <v>0</v>
      </c>
      <c r="F332" s="158" t="s">
        <v>246</v>
      </c>
      <c r="G332" s="161" t="s">
        <v>223</v>
      </c>
      <c r="H332" s="161" t="s">
        <v>917</v>
      </c>
      <c r="I332" s="184" t="str">
        <f t="shared" si="25"/>
        <v>50671669d</v>
      </c>
      <c r="J332" s="159" t="str">
        <f t="shared" si="26"/>
        <v>50671669026 03</v>
      </c>
      <c r="K332" s="5"/>
      <c r="L332" s="159" t="str">
        <f t="shared" si="27"/>
        <v>50671669026 03B</v>
      </c>
      <c r="M332" s="5" t="str">
        <f t="shared" si="28"/>
        <v>Zväz slovenského lyžovaniadBPitoňáková Sára</v>
      </c>
      <c r="N332" s="3" t="str">
        <f t="shared" si="29"/>
        <v>50671669dB</v>
      </c>
    </row>
    <row r="333" spans="1:14" x14ac:dyDescent="0.2">
      <c r="A333" s="194" t="s">
        <v>898</v>
      </c>
      <c r="B333" s="196" t="str">
        <f>VLOOKUP(A333,Adr!A:B,2,FALSE)</f>
        <v>Zväz slovenského lyžovania</v>
      </c>
      <c r="C333" s="177" t="s">
        <v>1429</v>
      </c>
      <c r="D333" s="279">
        <v>51000</v>
      </c>
      <c r="E333" s="165">
        <v>0</v>
      </c>
      <c r="F333" s="158" t="s">
        <v>246</v>
      </c>
      <c r="G333" s="161" t="s">
        <v>223</v>
      </c>
      <c r="H333" s="161" t="s">
        <v>917</v>
      </c>
      <c r="I333" s="184" t="str">
        <f t="shared" si="25"/>
        <v>50671669d</v>
      </c>
      <c r="J333" s="159" t="str">
        <f t="shared" si="26"/>
        <v>50671669026 03</v>
      </c>
      <c r="K333" s="5"/>
      <c r="L333" s="159" t="str">
        <f t="shared" si="27"/>
        <v>50671669026 03B</v>
      </c>
      <c r="M333" s="5" t="str">
        <f t="shared" si="28"/>
        <v>Zväz slovenského lyžovaniadBRexová Alexandra + navádzač</v>
      </c>
      <c r="N333" s="3" t="str">
        <f t="shared" si="29"/>
        <v>50671669dB</v>
      </c>
    </row>
    <row r="334" spans="1:14" x14ac:dyDescent="0.2">
      <c r="A334" s="158" t="s">
        <v>898</v>
      </c>
      <c r="B334" s="196" t="str">
        <f>VLOOKUP(A334,Adr!A:B,2,FALSE)</f>
        <v>Zväz slovenského lyžovania</v>
      </c>
      <c r="C334" s="188" t="s">
        <v>1430</v>
      </c>
      <c r="D334" s="281">
        <v>8000</v>
      </c>
      <c r="E334" s="222">
        <v>0</v>
      </c>
      <c r="F334" s="158" t="s">
        <v>246</v>
      </c>
      <c r="G334" s="161" t="s">
        <v>223</v>
      </c>
      <c r="H334" s="161" t="s">
        <v>917</v>
      </c>
      <c r="I334" s="184" t="str">
        <f t="shared" si="25"/>
        <v>50671669d</v>
      </c>
      <c r="J334" s="159" t="str">
        <f t="shared" si="26"/>
        <v>50671669026 03</v>
      </c>
      <c r="K334" s="5"/>
      <c r="L334" s="159" t="str">
        <f t="shared" si="27"/>
        <v>50671669026 03B</v>
      </c>
      <c r="M334" s="5" t="str">
        <f t="shared" si="28"/>
        <v>Zväz slovenského lyžovaniadBSakál Samuel</v>
      </c>
      <c r="N334" s="3" t="str">
        <f t="shared" si="29"/>
        <v>50671669dB</v>
      </c>
    </row>
    <row r="335" spans="1:14" x14ac:dyDescent="0.2">
      <c r="A335" s="158" t="s">
        <v>898</v>
      </c>
      <c r="B335" s="196" t="str">
        <f>VLOOKUP(A335,Adr!A:B,2,FALSE)</f>
        <v>Zväz slovenského lyžovania</v>
      </c>
      <c r="C335" s="188" t="s">
        <v>1702</v>
      </c>
      <c r="D335" s="281">
        <v>8000</v>
      </c>
      <c r="E335" s="165">
        <v>0</v>
      </c>
      <c r="F335" s="158" t="s">
        <v>246</v>
      </c>
      <c r="G335" s="161" t="s">
        <v>223</v>
      </c>
      <c r="H335" s="161" t="s">
        <v>917</v>
      </c>
      <c r="I335" s="184" t="str">
        <f t="shared" si="25"/>
        <v>50671669d</v>
      </c>
      <c r="J335" s="159" t="str">
        <f t="shared" si="26"/>
        <v>50671669026 03</v>
      </c>
      <c r="K335" s="5"/>
      <c r="L335" s="159" t="str">
        <f t="shared" si="27"/>
        <v>50671669026 03B</v>
      </c>
      <c r="M335" s="5" t="str">
        <f t="shared" si="28"/>
        <v>Zväz slovenského lyžovaniadBŠrobová Katarína</v>
      </c>
      <c r="N335" s="3" t="str">
        <f t="shared" si="29"/>
        <v>50671669dB</v>
      </c>
    </row>
    <row r="336" spans="1:14" x14ac:dyDescent="0.2">
      <c r="A336" s="194" t="s">
        <v>898</v>
      </c>
      <c r="B336" s="196" t="str">
        <f>VLOOKUP(A336,Adr!A:B,2,FALSE)</f>
        <v>Zväz slovenského lyžovania</v>
      </c>
      <c r="C336" s="177" t="s">
        <v>1431</v>
      </c>
      <c r="D336" s="279">
        <v>8000</v>
      </c>
      <c r="E336" s="222">
        <v>0</v>
      </c>
      <c r="F336" s="158" t="s">
        <v>246</v>
      </c>
      <c r="G336" s="161" t="s">
        <v>223</v>
      </c>
      <c r="H336" s="161" t="s">
        <v>917</v>
      </c>
      <c r="I336" s="184" t="str">
        <f t="shared" si="25"/>
        <v>50671669d</v>
      </c>
      <c r="J336" s="159" t="str">
        <f t="shared" si="26"/>
        <v>50671669026 03</v>
      </c>
      <c r="K336" s="5"/>
      <c r="L336" s="159" t="str">
        <f t="shared" si="27"/>
        <v>50671669026 03B</v>
      </c>
      <c r="M336" s="5" t="str">
        <f t="shared" si="28"/>
        <v>Zväz slovenského lyžovaniadBVlhová Petra</v>
      </c>
      <c r="N336" s="3" t="str">
        <f t="shared" si="29"/>
        <v>50671669dB</v>
      </c>
    </row>
    <row r="337" spans="1:14" x14ac:dyDescent="0.2">
      <c r="A337" s="158" t="s">
        <v>898</v>
      </c>
      <c r="B337" s="196" t="str">
        <f>VLOOKUP(A337,Adr!A:B,2,FALSE)</f>
        <v>Zväz slovenského lyžovania</v>
      </c>
      <c r="C337" s="188" t="s">
        <v>1703</v>
      </c>
      <c r="D337" s="281">
        <v>8000</v>
      </c>
      <c r="E337" s="165">
        <v>0</v>
      </c>
      <c r="F337" s="158" t="s">
        <v>246</v>
      </c>
      <c r="G337" s="161" t="s">
        <v>223</v>
      </c>
      <c r="H337" s="161" t="s">
        <v>917</v>
      </c>
      <c r="I337" s="184" t="str">
        <f t="shared" si="25"/>
        <v>50671669d</v>
      </c>
      <c r="J337" s="159" t="str">
        <f t="shared" si="26"/>
        <v>50671669026 03</v>
      </c>
      <c r="K337" s="5"/>
      <c r="L337" s="159" t="str">
        <f t="shared" si="27"/>
        <v>50671669026 03B</v>
      </c>
      <c r="M337" s="5" t="str">
        <f t="shared" si="28"/>
        <v>Zväz slovenského lyžovaniadBŽampa Andreas</v>
      </c>
      <c r="N337" s="3" t="str">
        <f t="shared" si="29"/>
        <v>50671669dB</v>
      </c>
    </row>
    <row r="338" spans="1:14" x14ac:dyDescent="0.2">
      <c r="A338" s="190" t="s">
        <v>1846</v>
      </c>
      <c r="B338" s="196" t="str">
        <f>VLOOKUP(A338,Adr!A:B,2,FALSE)</f>
        <v>ZVÄZ ŠPORTOVEJ KYNOLÓGIE SR</v>
      </c>
      <c r="C338" s="177" t="s">
        <v>253</v>
      </c>
      <c r="D338" s="279">
        <v>18800</v>
      </c>
      <c r="E338" s="165">
        <v>0</v>
      </c>
      <c r="F338" s="158" t="s">
        <v>252</v>
      </c>
      <c r="G338" s="161" t="s">
        <v>223</v>
      </c>
      <c r="H338" s="161" t="s">
        <v>917</v>
      </c>
      <c r="I338" s="184" t="str">
        <f t="shared" si="25"/>
        <v>31945732g</v>
      </c>
      <c r="J338" s="159" t="str">
        <f t="shared" si="26"/>
        <v>31945732026 03</v>
      </c>
      <c r="K338" s="5"/>
      <c r="L338" s="159" t="str">
        <f t="shared" si="27"/>
        <v>31945732026 03B</v>
      </c>
      <c r="M338" s="5" t="str">
        <f t="shared" si="28"/>
        <v>ZVÄZ ŠPORTOVEJ KYNOLÓGIE SRgBrozvoj športov, ktoré nie sú uznanými podľa zákona č. 440/2015 Z. z.</v>
      </c>
      <c r="N338" s="3" t="str">
        <f t="shared" si="29"/>
        <v>31945732gB</v>
      </c>
    </row>
    <row r="339" spans="1:14" x14ac:dyDescent="0.2">
      <c r="A339" s="194"/>
      <c r="B339" s="196" t="e">
        <f>VLOOKUP(A339,Adr!A:B,2,FALSE)</f>
        <v>#N/A</v>
      </c>
      <c r="C339" s="177"/>
      <c r="D339" s="279"/>
      <c r="E339" s="222"/>
      <c r="F339" s="158"/>
      <c r="G339" s="161"/>
      <c r="H339" s="161"/>
      <c r="I339" s="184" t="str">
        <f t="shared" si="25"/>
        <v/>
      </c>
      <c r="J339" s="159" t="str">
        <f t="shared" si="26"/>
        <v/>
      </c>
      <c r="K339" s="5"/>
      <c r="L339" s="159" t="str">
        <f t="shared" si="27"/>
        <v/>
      </c>
      <c r="M339" s="5" t="e">
        <f t="shared" si="28"/>
        <v>#N/A</v>
      </c>
      <c r="N339" s="3" t="str">
        <f t="shared" si="29"/>
        <v/>
      </c>
    </row>
    <row r="340" spans="1:14" x14ac:dyDescent="0.2">
      <c r="A340" s="194"/>
      <c r="B340" s="196" t="e">
        <f>VLOOKUP(A340,Adr!A:B,2,FALSE)</f>
        <v>#N/A</v>
      </c>
      <c r="C340" s="177"/>
      <c r="D340" s="279"/>
      <c r="E340" s="165"/>
      <c r="F340" s="158"/>
      <c r="G340" s="161"/>
      <c r="H340" s="161"/>
      <c r="I340" s="184"/>
      <c r="J340" s="159"/>
      <c r="K340" s="5"/>
      <c r="L340" s="159"/>
      <c r="M340" s="5" t="e">
        <f t="shared" si="28"/>
        <v>#N/A</v>
      </c>
      <c r="N340" s="3" t="str">
        <f t="shared" si="29"/>
        <v/>
      </c>
    </row>
    <row r="341" spans="1:14" x14ac:dyDescent="0.2">
      <c r="A341" s="174"/>
      <c r="B341" s="196" t="e">
        <f>VLOOKUP(A341,Adr!A:B,2,FALSE)</f>
        <v>#N/A</v>
      </c>
      <c r="C341" s="188"/>
      <c r="D341" s="281"/>
      <c r="E341" s="222"/>
      <c r="F341" s="158"/>
      <c r="G341" s="161"/>
      <c r="H341" s="161"/>
      <c r="I341" s="184"/>
      <c r="J341" s="159"/>
      <c r="K341" s="5"/>
      <c r="L341" s="159"/>
      <c r="M341" s="5" t="e">
        <f t="shared" si="28"/>
        <v>#N/A</v>
      </c>
      <c r="N341" s="3" t="str">
        <f t="shared" si="29"/>
        <v/>
      </c>
    </row>
    <row r="342" spans="1:14" x14ac:dyDescent="0.2">
      <c r="A342" s="158"/>
      <c r="B342" s="196" t="e">
        <f>VLOOKUP(A342,Adr!A:B,2,FALSE)</f>
        <v>#N/A</v>
      </c>
      <c r="C342" s="177"/>
      <c r="D342" s="279"/>
      <c r="E342" s="165"/>
      <c r="F342" s="158"/>
      <c r="G342" s="161"/>
      <c r="H342" s="161"/>
      <c r="I342" s="184"/>
      <c r="J342" s="159"/>
      <c r="K342" s="5"/>
      <c r="L342" s="159"/>
      <c r="M342" s="5" t="e">
        <f t="shared" si="28"/>
        <v>#N/A</v>
      </c>
      <c r="N342" s="3" t="str">
        <f t="shared" si="29"/>
        <v/>
      </c>
    </row>
    <row r="343" spans="1:14" x14ac:dyDescent="0.2">
      <c r="A343" s="194"/>
      <c r="B343" s="196" t="e">
        <f>VLOOKUP(A343,Adr!A:B,2,FALSE)</f>
        <v>#N/A</v>
      </c>
      <c r="C343" s="188"/>
      <c r="D343" s="281"/>
      <c r="E343" s="222"/>
      <c r="F343" s="158"/>
      <c r="G343" s="161"/>
      <c r="H343" s="161"/>
      <c r="I343" s="184"/>
      <c r="J343" s="159"/>
      <c r="K343" s="5"/>
      <c r="L343" s="159"/>
      <c r="M343" s="5" t="e">
        <f t="shared" si="28"/>
        <v>#N/A</v>
      </c>
      <c r="N343" s="3" t="str">
        <f t="shared" si="29"/>
        <v/>
      </c>
    </row>
    <row r="344" spans="1:14" x14ac:dyDescent="0.2">
      <c r="A344" s="174"/>
      <c r="B344" s="196" t="e">
        <f>VLOOKUP(A344,Adr!A:B,2,FALSE)</f>
        <v>#N/A</v>
      </c>
      <c r="C344" s="177"/>
      <c r="D344" s="279"/>
      <c r="E344" s="165"/>
      <c r="F344" s="158"/>
      <c r="G344" s="161"/>
      <c r="H344" s="161"/>
      <c r="I344" s="184"/>
      <c r="J344" s="159"/>
      <c r="K344" s="5"/>
      <c r="L344" s="159"/>
      <c r="M344" s="5" t="e">
        <f t="shared" si="28"/>
        <v>#N/A</v>
      </c>
      <c r="N344" s="3" t="str">
        <f t="shared" si="29"/>
        <v/>
      </c>
    </row>
    <row r="345" spans="1:14" x14ac:dyDescent="0.2">
      <c r="A345" s="174"/>
      <c r="B345" s="196" t="e">
        <f>VLOOKUP(A345,Adr!A:B,2,FALSE)</f>
        <v>#N/A</v>
      </c>
      <c r="C345" s="177"/>
      <c r="D345" s="279"/>
      <c r="E345" s="222"/>
      <c r="F345" s="158"/>
      <c r="G345" s="161"/>
      <c r="H345" s="161"/>
      <c r="I345" s="184"/>
      <c r="J345" s="159"/>
      <c r="K345" s="5"/>
      <c r="L345" s="159"/>
      <c r="M345" s="5" t="e">
        <f t="shared" si="28"/>
        <v>#N/A</v>
      </c>
      <c r="N345" s="3" t="str">
        <f t="shared" si="29"/>
        <v/>
      </c>
    </row>
    <row r="346" spans="1:14" x14ac:dyDescent="0.2">
      <c r="A346" s="158"/>
      <c r="B346" s="196" t="e">
        <f>VLOOKUP(A346,Adr!A:B,2,FALSE)</f>
        <v>#N/A</v>
      </c>
      <c r="C346" s="177"/>
      <c r="D346" s="279"/>
      <c r="E346" s="165"/>
      <c r="F346" s="158"/>
      <c r="G346" s="161"/>
      <c r="H346" s="161"/>
      <c r="I346" s="184"/>
      <c r="J346" s="159"/>
      <c r="K346" s="5"/>
      <c r="L346" s="159"/>
      <c r="M346" s="5" t="e">
        <f t="shared" si="28"/>
        <v>#N/A</v>
      </c>
      <c r="N346" s="3" t="str">
        <f t="shared" si="29"/>
        <v/>
      </c>
    </row>
    <row r="347" spans="1:14" x14ac:dyDescent="0.2">
      <c r="A347" s="190"/>
      <c r="B347" s="196" t="e">
        <f>VLOOKUP(A347,Adr!A:B,2,FALSE)</f>
        <v>#N/A</v>
      </c>
      <c r="C347" s="177"/>
      <c r="D347" s="279"/>
      <c r="E347" s="165"/>
      <c r="F347" s="158"/>
      <c r="G347" s="161"/>
      <c r="H347" s="161"/>
      <c r="I347" s="184"/>
      <c r="J347" s="159"/>
      <c r="K347" s="5"/>
      <c r="L347" s="159"/>
      <c r="M347" s="5" t="e">
        <f t="shared" si="28"/>
        <v>#N/A</v>
      </c>
      <c r="N347" s="3" t="str">
        <f t="shared" si="29"/>
        <v/>
      </c>
    </row>
    <row r="348" spans="1:14" x14ac:dyDescent="0.2">
      <c r="A348" s="158"/>
      <c r="B348" s="196" t="e">
        <f>VLOOKUP(A348,Adr!A:B,2,FALSE)</f>
        <v>#N/A</v>
      </c>
      <c r="C348" s="177"/>
      <c r="D348" s="279"/>
      <c r="E348" s="222"/>
      <c r="F348" s="158"/>
      <c r="G348" s="161"/>
      <c r="H348" s="161"/>
      <c r="I348" s="184"/>
      <c r="J348" s="159"/>
      <c r="K348" s="5"/>
      <c r="L348" s="159"/>
      <c r="M348" s="5" t="e">
        <f t="shared" si="28"/>
        <v>#N/A</v>
      </c>
      <c r="N348" s="3" t="str">
        <f t="shared" si="29"/>
        <v/>
      </c>
    </row>
    <row r="349" spans="1:14" x14ac:dyDescent="0.2">
      <c r="A349" s="190"/>
      <c r="B349" s="196" t="e">
        <f>VLOOKUP(A349,Adr!A:B,2,FALSE)</f>
        <v>#N/A</v>
      </c>
      <c r="C349" s="161"/>
      <c r="D349" s="280"/>
      <c r="E349" s="222"/>
      <c r="F349" s="158"/>
      <c r="G349" s="161"/>
      <c r="H349" s="161"/>
      <c r="I349" s="184"/>
      <c r="J349" s="159"/>
      <c r="K349" s="5"/>
      <c r="L349" s="159"/>
      <c r="M349" s="5" t="e">
        <f t="shared" si="28"/>
        <v>#N/A</v>
      </c>
      <c r="N349" s="3" t="str">
        <f t="shared" si="29"/>
        <v/>
      </c>
    </row>
    <row r="350" spans="1:14" x14ac:dyDescent="0.2">
      <c r="A350" s="174"/>
      <c r="B350" s="196" t="e">
        <f>VLOOKUP(A350,Adr!A:B,2,FALSE)</f>
        <v>#N/A</v>
      </c>
      <c r="C350" s="177"/>
      <c r="D350" s="279"/>
      <c r="E350" s="222"/>
      <c r="F350" s="158"/>
      <c r="G350" s="161"/>
      <c r="H350" s="161"/>
      <c r="I350" s="184"/>
      <c r="J350" s="159"/>
      <c r="K350" s="5"/>
      <c r="L350" s="159"/>
      <c r="M350" s="5" t="e">
        <f t="shared" si="28"/>
        <v>#N/A</v>
      </c>
      <c r="N350" s="3" t="str">
        <f t="shared" si="29"/>
        <v/>
      </c>
    </row>
    <row r="351" spans="1:14" x14ac:dyDescent="0.2">
      <c r="A351" s="158"/>
      <c r="B351" s="196" t="e">
        <f>VLOOKUP(A351,Adr!A:B,2,FALSE)</f>
        <v>#N/A</v>
      </c>
      <c r="C351" s="188"/>
      <c r="D351" s="281"/>
      <c r="E351" s="165"/>
      <c r="F351" s="158"/>
      <c r="G351" s="161"/>
      <c r="H351" s="161"/>
      <c r="I351" s="184"/>
      <c r="J351" s="159"/>
      <c r="K351" s="5"/>
      <c r="L351" s="159"/>
      <c r="M351" s="5" t="e">
        <f t="shared" si="28"/>
        <v>#N/A</v>
      </c>
      <c r="N351" s="3" t="str">
        <f t="shared" si="29"/>
        <v/>
      </c>
    </row>
    <row r="352" spans="1:14" x14ac:dyDescent="0.2">
      <c r="A352" s="158"/>
      <c r="B352" s="196" t="e">
        <f>VLOOKUP(A352,Adr!A:B,2,FALSE)</f>
        <v>#N/A</v>
      </c>
      <c r="C352" s="188"/>
      <c r="D352" s="281"/>
      <c r="E352" s="222"/>
      <c r="F352" s="158"/>
      <c r="G352" s="161"/>
      <c r="H352" s="161"/>
      <c r="I352" s="184"/>
      <c r="J352" s="159"/>
      <c r="K352" s="5"/>
      <c r="L352" s="159"/>
      <c r="M352" s="5" t="e">
        <f t="shared" si="28"/>
        <v>#N/A</v>
      </c>
      <c r="N352" s="3" t="str">
        <f t="shared" si="29"/>
        <v/>
      </c>
    </row>
    <row r="353" spans="1:14" x14ac:dyDescent="0.2">
      <c r="A353" s="194"/>
      <c r="B353" s="196" t="e">
        <f>VLOOKUP(A353,Adr!A:B,2,FALSE)</f>
        <v>#N/A</v>
      </c>
      <c r="C353" s="177"/>
      <c r="D353" s="281"/>
      <c r="E353" s="165"/>
      <c r="F353" s="158"/>
      <c r="G353" s="161"/>
      <c r="H353" s="161"/>
      <c r="I353" s="184"/>
      <c r="J353" s="159"/>
      <c r="K353" s="5"/>
      <c r="L353" s="159"/>
      <c r="M353" s="5" t="e">
        <f t="shared" si="28"/>
        <v>#N/A</v>
      </c>
      <c r="N353" s="3" t="str">
        <f t="shared" si="29"/>
        <v/>
      </c>
    </row>
    <row r="354" spans="1:14" x14ac:dyDescent="0.2">
      <c r="A354" s="194"/>
      <c r="B354" s="196" t="e">
        <f>VLOOKUP(A354,Adr!A:B,2,FALSE)</f>
        <v>#N/A</v>
      </c>
      <c r="C354" s="177"/>
      <c r="D354" s="279"/>
      <c r="E354" s="222"/>
      <c r="F354" s="158"/>
      <c r="G354" s="161"/>
      <c r="H354" s="161"/>
      <c r="I354" s="184"/>
      <c r="J354" s="159"/>
      <c r="K354" s="5"/>
      <c r="L354" s="159"/>
      <c r="M354" s="5" t="e">
        <f t="shared" si="28"/>
        <v>#N/A</v>
      </c>
      <c r="N354" s="3" t="str">
        <f t="shared" si="29"/>
        <v/>
      </c>
    </row>
    <row r="355" spans="1:14" x14ac:dyDescent="0.2">
      <c r="A355" s="158"/>
      <c r="B355" s="196" t="e">
        <f>VLOOKUP(A355,Adr!A:B,2,FALSE)</f>
        <v>#N/A</v>
      </c>
      <c r="C355" s="189"/>
      <c r="D355" s="282"/>
      <c r="E355" s="222"/>
      <c r="F355" s="158"/>
      <c r="G355" s="161"/>
      <c r="H355" s="161"/>
      <c r="I355" s="184"/>
      <c r="J355" s="159"/>
      <c r="K355" s="5"/>
      <c r="L355" s="159"/>
      <c r="M355" s="5" t="e">
        <f t="shared" si="28"/>
        <v>#N/A</v>
      </c>
      <c r="N355" s="3" t="str">
        <f t="shared" si="29"/>
        <v/>
      </c>
    </row>
    <row r="356" spans="1:14" x14ac:dyDescent="0.2">
      <c r="A356" s="158"/>
      <c r="B356" s="196" t="e">
        <f>VLOOKUP(A356,Adr!A:B,2,FALSE)</f>
        <v>#N/A</v>
      </c>
      <c r="C356" s="177"/>
      <c r="D356" s="279"/>
      <c r="E356" s="222"/>
      <c r="F356" s="158"/>
      <c r="G356" s="161"/>
      <c r="H356" s="161"/>
      <c r="I356" s="184"/>
      <c r="J356" s="159"/>
      <c r="K356" s="5"/>
      <c r="L356" s="159"/>
      <c r="M356" s="5" t="e">
        <f t="shared" si="28"/>
        <v>#N/A</v>
      </c>
      <c r="N356" s="3" t="str">
        <f t="shared" si="29"/>
        <v/>
      </c>
    </row>
    <row r="357" spans="1:14" x14ac:dyDescent="0.2">
      <c r="A357" s="194"/>
      <c r="B357" s="196" t="e">
        <f>VLOOKUP(A357,Adr!A:B,2,FALSE)</f>
        <v>#N/A</v>
      </c>
      <c r="C357" s="177"/>
      <c r="D357" s="279"/>
      <c r="E357" s="222"/>
      <c r="F357" s="158"/>
      <c r="G357" s="161"/>
      <c r="H357" s="161"/>
      <c r="I357" s="184"/>
      <c r="J357" s="159"/>
      <c r="K357" s="5"/>
      <c r="L357" s="159"/>
      <c r="M357" s="5" t="e">
        <f t="shared" si="28"/>
        <v>#N/A</v>
      </c>
      <c r="N357" s="3" t="str">
        <f t="shared" si="29"/>
        <v/>
      </c>
    </row>
    <row r="358" spans="1:14" x14ac:dyDescent="0.2">
      <c r="A358" s="194"/>
      <c r="B358" s="196" t="e">
        <f>VLOOKUP(A358,Adr!A:B,2,FALSE)</f>
        <v>#N/A</v>
      </c>
      <c r="C358" s="177"/>
      <c r="D358" s="279"/>
      <c r="E358" s="165"/>
      <c r="F358" s="158"/>
      <c r="G358" s="161"/>
      <c r="H358" s="161"/>
      <c r="I358" s="184"/>
      <c r="J358" s="159"/>
      <c r="K358" s="5"/>
      <c r="L358" s="159"/>
      <c r="M358" s="5" t="e">
        <f t="shared" si="28"/>
        <v>#N/A</v>
      </c>
      <c r="N358" s="3" t="str">
        <f t="shared" si="29"/>
        <v/>
      </c>
    </row>
    <row r="359" spans="1:14" x14ac:dyDescent="0.2">
      <c r="A359" s="194"/>
      <c r="B359" s="196" t="e">
        <f>VLOOKUP(A359,Adr!A:B,2,FALSE)</f>
        <v>#N/A</v>
      </c>
      <c r="C359" s="177"/>
      <c r="D359" s="281"/>
      <c r="E359" s="222"/>
      <c r="F359" s="158"/>
      <c r="G359" s="161"/>
      <c r="H359" s="161"/>
      <c r="I359" s="184"/>
      <c r="J359" s="159"/>
      <c r="K359" s="5"/>
      <c r="L359" s="159"/>
      <c r="M359" s="5" t="e">
        <f t="shared" si="28"/>
        <v>#N/A</v>
      </c>
      <c r="N359" s="3" t="str">
        <f t="shared" si="29"/>
        <v/>
      </c>
    </row>
    <row r="360" spans="1:14" x14ac:dyDescent="0.2">
      <c r="A360" s="158"/>
      <c r="B360" s="196" t="e">
        <f>VLOOKUP(A360,Adr!A:B,2,FALSE)</f>
        <v>#N/A</v>
      </c>
      <c r="C360" s="188"/>
      <c r="D360" s="281"/>
      <c r="E360" s="165"/>
      <c r="F360" s="158"/>
      <c r="G360" s="161"/>
      <c r="H360" s="161"/>
      <c r="I360" s="184"/>
      <c r="J360" s="159"/>
      <c r="K360" s="5"/>
      <c r="L360" s="159"/>
      <c r="M360" s="5" t="e">
        <f t="shared" si="28"/>
        <v>#N/A</v>
      </c>
      <c r="N360" s="3" t="str">
        <f t="shared" si="29"/>
        <v/>
      </c>
    </row>
    <row r="361" spans="1:14" x14ac:dyDescent="0.2">
      <c r="A361" s="158"/>
      <c r="B361" s="196" t="e">
        <f>VLOOKUP(A361,Adr!A:B,2,FALSE)</f>
        <v>#N/A</v>
      </c>
      <c r="C361" s="161"/>
      <c r="D361" s="280"/>
      <c r="E361" s="165"/>
      <c r="F361" s="158"/>
      <c r="G361" s="161"/>
      <c r="H361" s="161"/>
      <c r="I361" s="184"/>
      <c r="J361" s="159"/>
      <c r="K361" s="5"/>
      <c r="L361" s="159"/>
      <c r="M361" s="5" t="e">
        <f t="shared" si="28"/>
        <v>#N/A</v>
      </c>
      <c r="N361" s="3" t="str">
        <f t="shared" si="29"/>
        <v/>
      </c>
    </row>
    <row r="362" spans="1:14" x14ac:dyDescent="0.2">
      <c r="A362" s="194"/>
      <c r="B362" s="196" t="e">
        <f>VLOOKUP(A362,Adr!A:B,2,FALSE)</f>
        <v>#N/A</v>
      </c>
      <c r="C362" s="177"/>
      <c r="D362" s="279"/>
      <c r="E362" s="222"/>
      <c r="F362" s="158"/>
      <c r="G362" s="161"/>
      <c r="H362" s="161"/>
      <c r="I362" s="184"/>
      <c r="J362" s="159"/>
      <c r="K362" s="5"/>
      <c r="L362" s="159"/>
      <c r="M362" s="5" t="e">
        <f t="shared" si="28"/>
        <v>#N/A</v>
      </c>
      <c r="N362" s="3" t="str">
        <f t="shared" si="29"/>
        <v/>
      </c>
    </row>
    <row r="363" spans="1:14" x14ac:dyDescent="0.2">
      <c r="A363" s="158"/>
      <c r="B363" s="196" t="e">
        <f>VLOOKUP(A363,Adr!A:B,2,FALSE)</f>
        <v>#N/A</v>
      </c>
      <c r="C363" s="177"/>
      <c r="D363" s="279"/>
      <c r="E363" s="165"/>
      <c r="F363" s="158"/>
      <c r="G363" s="161"/>
      <c r="H363" s="161"/>
      <c r="I363" s="184"/>
      <c r="J363" s="159"/>
      <c r="K363" s="5"/>
      <c r="L363" s="159"/>
      <c r="M363" s="5" t="e">
        <f t="shared" si="28"/>
        <v>#N/A</v>
      </c>
      <c r="N363" s="3" t="str">
        <f t="shared" si="29"/>
        <v/>
      </c>
    </row>
    <row r="364" spans="1:14" x14ac:dyDescent="0.2">
      <c r="A364" s="194"/>
      <c r="B364" s="196" t="e">
        <f>VLOOKUP(A364,Adr!A:B,2,FALSE)</f>
        <v>#N/A</v>
      </c>
      <c r="C364" s="188"/>
      <c r="D364" s="279"/>
      <c r="E364" s="222"/>
      <c r="F364" s="158"/>
      <c r="G364" s="161"/>
      <c r="H364" s="161"/>
      <c r="I364" s="184"/>
      <c r="J364" s="159"/>
      <c r="K364" s="5"/>
      <c r="L364" s="159"/>
      <c r="M364" s="5" t="e">
        <f t="shared" si="28"/>
        <v>#N/A</v>
      </c>
      <c r="N364" s="3" t="str">
        <f t="shared" si="29"/>
        <v/>
      </c>
    </row>
    <row r="365" spans="1:14" x14ac:dyDescent="0.2">
      <c r="A365" s="158"/>
      <c r="B365" s="196" t="e">
        <f>VLOOKUP(A365,Adr!A:B,2,FALSE)</f>
        <v>#N/A</v>
      </c>
      <c r="C365" s="177"/>
      <c r="D365" s="279"/>
      <c r="E365" s="165"/>
      <c r="F365" s="158"/>
      <c r="G365" s="161"/>
      <c r="H365" s="161"/>
      <c r="I365" s="184"/>
      <c r="J365" s="159"/>
      <c r="K365" s="5"/>
      <c r="L365" s="159"/>
      <c r="M365" s="5" t="e">
        <f t="shared" si="28"/>
        <v>#N/A</v>
      </c>
      <c r="N365" s="3" t="str">
        <f t="shared" si="29"/>
        <v/>
      </c>
    </row>
    <row r="366" spans="1:14" x14ac:dyDescent="0.2">
      <c r="A366" s="158"/>
      <c r="B366" s="196" t="e">
        <f>VLOOKUP(A366,Adr!A:B,2,FALSE)</f>
        <v>#N/A</v>
      </c>
      <c r="C366" s="188"/>
      <c r="D366" s="281"/>
      <c r="E366" s="165"/>
      <c r="F366" s="158"/>
      <c r="G366" s="161"/>
      <c r="H366" s="161"/>
      <c r="I366" s="184"/>
      <c r="J366" s="159"/>
      <c r="K366" s="5"/>
      <c r="L366" s="159"/>
      <c r="M366" s="5" t="e">
        <f t="shared" si="28"/>
        <v>#N/A</v>
      </c>
      <c r="N366" s="3" t="str">
        <f t="shared" si="29"/>
        <v/>
      </c>
    </row>
    <row r="367" spans="1:14" x14ac:dyDescent="0.2">
      <c r="A367" s="158"/>
      <c r="B367" s="196" t="e">
        <f>VLOOKUP(A367,Adr!A:B,2,FALSE)</f>
        <v>#N/A</v>
      </c>
      <c r="C367" s="177"/>
      <c r="D367" s="279"/>
      <c r="E367" s="222"/>
      <c r="F367" s="158"/>
      <c r="G367" s="161"/>
      <c r="H367" s="161"/>
      <c r="I367" s="184"/>
      <c r="J367" s="159"/>
      <c r="K367" s="5"/>
      <c r="L367" s="159"/>
      <c r="M367" s="5" t="e">
        <f t="shared" si="28"/>
        <v>#N/A</v>
      </c>
      <c r="N367" s="3" t="str">
        <f t="shared" si="29"/>
        <v/>
      </c>
    </row>
    <row r="368" spans="1:14" x14ac:dyDescent="0.2">
      <c r="A368" s="170"/>
      <c r="B368" s="196" t="e">
        <f>VLOOKUP(A368,Adr!A:B,2,FALSE)</f>
        <v>#N/A</v>
      </c>
      <c r="C368" s="188"/>
      <c r="D368" s="279"/>
      <c r="E368" s="165"/>
      <c r="F368" s="158"/>
      <c r="G368" s="161"/>
      <c r="H368" s="161"/>
      <c r="I368" s="184"/>
      <c r="J368" s="159"/>
      <c r="K368" s="5"/>
      <c r="L368" s="159"/>
      <c r="M368" s="5" t="e">
        <f t="shared" si="28"/>
        <v>#N/A</v>
      </c>
      <c r="N368" s="3" t="str">
        <f t="shared" si="29"/>
        <v/>
      </c>
    </row>
    <row r="369" spans="1:14" x14ac:dyDescent="0.2">
      <c r="A369" s="194"/>
      <c r="B369" s="196" t="e">
        <f>VLOOKUP(A369,Adr!A:B,2,FALSE)</f>
        <v>#N/A</v>
      </c>
      <c r="C369" s="188"/>
      <c r="D369" s="281"/>
      <c r="E369" s="222"/>
      <c r="F369" s="158"/>
      <c r="G369" s="161"/>
      <c r="H369" s="161"/>
      <c r="I369" s="184"/>
      <c r="J369" s="159"/>
      <c r="K369" s="5"/>
      <c r="L369" s="159"/>
      <c r="M369" s="5" t="e">
        <f t="shared" si="28"/>
        <v>#N/A</v>
      </c>
      <c r="N369" s="3" t="str">
        <f t="shared" si="29"/>
        <v/>
      </c>
    </row>
    <row r="370" spans="1:14" x14ac:dyDescent="0.2">
      <c r="A370" s="158"/>
      <c r="B370" s="196" t="e">
        <f>VLOOKUP(A370,Adr!A:B,2,FALSE)</f>
        <v>#N/A</v>
      </c>
      <c r="C370" s="188"/>
      <c r="D370" s="179"/>
      <c r="E370" s="165"/>
      <c r="F370" s="158"/>
      <c r="G370" s="161"/>
      <c r="H370" s="161"/>
      <c r="I370" s="184"/>
      <c r="J370" s="159"/>
      <c r="K370" s="5"/>
      <c r="L370" s="159"/>
      <c r="M370" s="5" t="e">
        <f t="shared" si="28"/>
        <v>#N/A</v>
      </c>
      <c r="N370" s="3" t="str">
        <f t="shared" si="29"/>
        <v/>
      </c>
    </row>
    <row r="371" spans="1:14" x14ac:dyDescent="0.2">
      <c r="A371" s="158"/>
      <c r="B371" s="196" t="e">
        <f>VLOOKUP(A371,Adr!A:B,2,FALSE)</f>
        <v>#N/A</v>
      </c>
      <c r="C371" s="182"/>
      <c r="D371" s="164"/>
      <c r="E371" s="165"/>
      <c r="F371" s="158"/>
      <c r="G371" s="161"/>
      <c r="H371" s="161"/>
      <c r="I371" s="184"/>
      <c r="J371" s="159"/>
      <c r="K371" s="5"/>
      <c r="L371" s="159"/>
      <c r="M371" s="5" t="e">
        <f t="shared" si="28"/>
        <v>#N/A</v>
      </c>
      <c r="N371" s="3" t="str">
        <f t="shared" si="29"/>
        <v/>
      </c>
    </row>
    <row r="372" spans="1:14" x14ac:dyDescent="0.2">
      <c r="A372" s="174"/>
      <c r="B372" s="196" t="e">
        <f>VLOOKUP(A372,Adr!A:B,2,FALSE)</f>
        <v>#N/A</v>
      </c>
      <c r="C372" s="177"/>
      <c r="D372" s="279"/>
      <c r="E372" s="222"/>
      <c r="F372" s="158"/>
      <c r="G372" s="161"/>
      <c r="H372" s="161"/>
      <c r="I372" s="184"/>
      <c r="J372" s="159"/>
      <c r="K372" s="5"/>
      <c r="L372" s="159"/>
      <c r="M372" s="5" t="e">
        <f t="shared" si="28"/>
        <v>#N/A</v>
      </c>
      <c r="N372" s="3" t="str">
        <f t="shared" si="29"/>
        <v/>
      </c>
    </row>
    <row r="373" spans="1:14" x14ac:dyDescent="0.2">
      <c r="A373" s="194"/>
      <c r="B373" s="196" t="e">
        <f>VLOOKUP(A373,Adr!A:B,2,FALSE)</f>
        <v>#N/A</v>
      </c>
      <c r="C373" s="188"/>
      <c r="D373" s="281"/>
      <c r="E373" s="222"/>
      <c r="F373" s="158"/>
      <c r="G373" s="161"/>
      <c r="H373" s="161"/>
      <c r="I373" s="184"/>
      <c r="J373" s="159"/>
      <c r="K373" s="5"/>
      <c r="L373" s="159"/>
      <c r="M373" s="5" t="e">
        <f t="shared" si="28"/>
        <v>#N/A</v>
      </c>
      <c r="N373" s="3" t="str">
        <f t="shared" si="29"/>
        <v/>
      </c>
    </row>
    <row r="374" spans="1:14" x14ac:dyDescent="0.2">
      <c r="A374" s="190"/>
      <c r="B374" s="196" t="e">
        <f>VLOOKUP(A374,Adr!A:B,2,FALSE)</f>
        <v>#N/A</v>
      </c>
      <c r="C374" s="188"/>
      <c r="D374" s="281"/>
      <c r="E374" s="165"/>
      <c r="F374" s="158"/>
      <c r="G374" s="161"/>
      <c r="H374" s="161"/>
      <c r="I374" s="184"/>
      <c r="J374" s="159"/>
      <c r="K374" s="5"/>
      <c r="L374" s="159"/>
      <c r="M374" s="5" t="e">
        <f t="shared" si="28"/>
        <v>#N/A</v>
      </c>
      <c r="N374" s="3" t="str">
        <f t="shared" si="29"/>
        <v/>
      </c>
    </row>
    <row r="375" spans="1:14" x14ac:dyDescent="0.2">
      <c r="A375" s="190"/>
      <c r="B375" s="196" t="e">
        <f>VLOOKUP(A375,Adr!A:B,2,FALSE)</f>
        <v>#N/A</v>
      </c>
      <c r="C375" s="177"/>
      <c r="D375" s="279"/>
      <c r="E375" s="222"/>
      <c r="F375" s="158"/>
      <c r="G375" s="161"/>
      <c r="H375" s="161"/>
      <c r="I375" s="184"/>
      <c r="J375" s="159"/>
      <c r="K375" s="5"/>
      <c r="L375" s="159"/>
      <c r="M375" s="5" t="e">
        <f t="shared" si="28"/>
        <v>#N/A</v>
      </c>
      <c r="N375" s="3" t="str">
        <f t="shared" si="29"/>
        <v/>
      </c>
    </row>
    <row r="376" spans="1:14" x14ac:dyDescent="0.2">
      <c r="A376" s="194"/>
      <c r="B376" s="196" t="e">
        <f>VLOOKUP(A376,Adr!A:B,2,FALSE)</f>
        <v>#N/A</v>
      </c>
      <c r="C376" s="177"/>
      <c r="D376" s="279"/>
      <c r="E376" s="165"/>
      <c r="F376" s="158"/>
      <c r="G376" s="161"/>
      <c r="H376" s="161"/>
      <c r="I376" s="184"/>
      <c r="J376" s="159"/>
      <c r="K376" s="5"/>
      <c r="L376" s="159"/>
      <c r="M376" s="5" t="e">
        <f t="shared" si="28"/>
        <v>#N/A</v>
      </c>
      <c r="N376" s="3" t="str">
        <f t="shared" si="29"/>
        <v/>
      </c>
    </row>
    <row r="377" spans="1:14" x14ac:dyDescent="0.2">
      <c r="A377" s="158"/>
      <c r="B377" s="196" t="e">
        <f>VLOOKUP(A377,Adr!A:B,2,FALSE)</f>
        <v>#N/A</v>
      </c>
      <c r="C377" s="189"/>
      <c r="D377" s="183"/>
      <c r="E377" s="165"/>
      <c r="F377" s="158"/>
      <c r="G377" s="161"/>
      <c r="H377" s="161"/>
      <c r="I377" s="184"/>
      <c r="J377" s="159"/>
      <c r="K377" s="5"/>
      <c r="L377" s="159"/>
      <c r="M377" s="5" t="e">
        <f t="shared" si="28"/>
        <v>#N/A</v>
      </c>
      <c r="N377" s="3" t="str">
        <f t="shared" si="29"/>
        <v/>
      </c>
    </row>
    <row r="378" spans="1:14" x14ac:dyDescent="0.2">
      <c r="A378" s="190"/>
      <c r="B378" s="196" t="e">
        <f>VLOOKUP(A378,Adr!A:B,2,FALSE)</f>
        <v>#N/A</v>
      </c>
      <c r="C378" s="188"/>
      <c r="D378" s="279"/>
      <c r="E378" s="165"/>
      <c r="F378" s="158"/>
      <c r="G378" s="161"/>
      <c r="H378" s="161"/>
      <c r="I378" s="184"/>
      <c r="J378" s="159"/>
      <c r="K378" s="5"/>
      <c r="L378" s="159"/>
      <c r="M378" s="5" t="e">
        <f t="shared" si="28"/>
        <v>#N/A</v>
      </c>
      <c r="N378" s="3" t="str">
        <f t="shared" si="29"/>
        <v/>
      </c>
    </row>
    <row r="379" spans="1:14" x14ac:dyDescent="0.2">
      <c r="A379" s="158"/>
      <c r="B379" s="196" t="e">
        <f>VLOOKUP(A379,Adr!A:B,2,FALSE)</f>
        <v>#N/A</v>
      </c>
      <c r="C379" s="188"/>
      <c r="D379" s="281"/>
      <c r="E379" s="165"/>
      <c r="F379" s="158"/>
      <c r="G379" s="161"/>
      <c r="H379" s="161"/>
      <c r="I379" s="184"/>
      <c r="J379" s="159"/>
      <c r="K379" s="5"/>
      <c r="L379" s="159"/>
      <c r="M379" s="5" t="e">
        <f t="shared" si="28"/>
        <v>#N/A</v>
      </c>
      <c r="N379" s="3" t="str">
        <f t="shared" si="29"/>
        <v/>
      </c>
    </row>
    <row r="380" spans="1:14" x14ac:dyDescent="0.2">
      <c r="A380" s="158"/>
      <c r="B380" s="196" t="e">
        <f>VLOOKUP(A380,Adr!A:B,2,FALSE)</f>
        <v>#N/A</v>
      </c>
      <c r="C380" s="188"/>
      <c r="D380" s="281"/>
      <c r="E380" s="165"/>
      <c r="F380" s="158"/>
      <c r="G380" s="161"/>
      <c r="H380" s="161"/>
      <c r="I380" s="184"/>
      <c r="J380" s="159"/>
      <c r="K380" s="5"/>
      <c r="L380" s="159"/>
      <c r="M380" s="5" t="e">
        <f t="shared" si="28"/>
        <v>#N/A</v>
      </c>
      <c r="N380" s="3" t="str">
        <f t="shared" si="29"/>
        <v/>
      </c>
    </row>
    <row r="381" spans="1:14" x14ac:dyDescent="0.2">
      <c r="A381" s="174"/>
      <c r="B381" s="196" t="e">
        <f>VLOOKUP(A381,Adr!A:B,2,FALSE)</f>
        <v>#N/A</v>
      </c>
      <c r="C381" s="177"/>
      <c r="D381" s="279"/>
      <c r="E381" s="222"/>
      <c r="F381" s="158"/>
      <c r="G381" s="161"/>
      <c r="H381" s="161"/>
      <c r="I381" s="184"/>
      <c r="J381" s="159"/>
      <c r="K381" s="5"/>
      <c r="L381" s="159"/>
      <c r="M381" s="5" t="e">
        <f t="shared" si="28"/>
        <v>#N/A</v>
      </c>
      <c r="N381" s="3" t="str">
        <f t="shared" si="29"/>
        <v/>
      </c>
    </row>
    <row r="382" spans="1:14" x14ac:dyDescent="0.2">
      <c r="A382" s="194"/>
      <c r="B382" s="196" t="e">
        <f>VLOOKUP(A382,Adr!A:B,2,FALSE)</f>
        <v>#N/A</v>
      </c>
      <c r="C382" s="177"/>
      <c r="D382" s="279"/>
      <c r="E382" s="222"/>
      <c r="F382" s="158"/>
      <c r="G382" s="161"/>
      <c r="H382" s="161"/>
      <c r="I382" s="184"/>
      <c r="J382" s="159"/>
      <c r="K382" s="5"/>
      <c r="L382" s="159"/>
      <c r="M382" s="5" t="e">
        <f t="shared" si="28"/>
        <v>#N/A</v>
      </c>
      <c r="N382" s="3" t="str">
        <f t="shared" si="29"/>
        <v/>
      </c>
    </row>
    <row r="383" spans="1:14" x14ac:dyDescent="0.2">
      <c r="A383" s="190"/>
      <c r="B383" s="196" t="e">
        <f>VLOOKUP(A383,Adr!A:B,2,FALSE)</f>
        <v>#N/A</v>
      </c>
      <c r="C383" s="188"/>
      <c r="D383" s="281"/>
      <c r="E383" s="222"/>
      <c r="F383" s="158"/>
      <c r="G383" s="161"/>
      <c r="H383" s="161"/>
      <c r="I383" s="184"/>
      <c r="J383" s="159"/>
      <c r="K383" s="5"/>
      <c r="L383" s="159"/>
      <c r="M383" s="5" t="e">
        <f t="shared" si="28"/>
        <v>#N/A</v>
      </c>
      <c r="N383" s="3" t="str">
        <f t="shared" si="29"/>
        <v/>
      </c>
    </row>
    <row r="384" spans="1:14" x14ac:dyDescent="0.2">
      <c r="A384" s="190"/>
      <c r="B384" s="196" t="e">
        <f>VLOOKUP(A384,Adr!A:B,2,FALSE)</f>
        <v>#N/A</v>
      </c>
      <c r="C384" s="161"/>
      <c r="D384" s="280"/>
      <c r="E384" s="222"/>
      <c r="F384" s="158"/>
      <c r="G384" s="161"/>
      <c r="H384" s="161"/>
      <c r="I384" s="184"/>
      <c r="J384" s="159"/>
      <c r="K384" s="5"/>
      <c r="L384" s="159"/>
      <c r="M384" s="5" t="e">
        <f t="shared" si="28"/>
        <v>#N/A</v>
      </c>
      <c r="N384" s="3" t="str">
        <f t="shared" si="29"/>
        <v/>
      </c>
    </row>
    <row r="385" spans="1:14" x14ac:dyDescent="0.2">
      <c r="A385" s="174"/>
      <c r="B385" s="196" t="e">
        <f>VLOOKUP(A385,Adr!A:B,2,FALSE)</f>
        <v>#N/A</v>
      </c>
      <c r="C385" s="177"/>
      <c r="D385" s="279"/>
      <c r="E385" s="222"/>
      <c r="F385" s="158"/>
      <c r="G385" s="161"/>
      <c r="H385" s="161"/>
      <c r="I385" s="184"/>
      <c r="J385" s="159"/>
      <c r="K385" s="5"/>
      <c r="L385" s="159"/>
      <c r="M385" s="5" t="e">
        <f t="shared" si="28"/>
        <v>#N/A</v>
      </c>
      <c r="N385" s="3" t="str">
        <f t="shared" si="29"/>
        <v/>
      </c>
    </row>
    <row r="386" spans="1:14" x14ac:dyDescent="0.2">
      <c r="A386" s="170"/>
      <c r="B386" s="196" t="e">
        <f>VLOOKUP(A386,Adr!A:B,2,FALSE)</f>
        <v>#N/A</v>
      </c>
      <c r="C386" s="188"/>
      <c r="D386" s="281"/>
      <c r="E386" s="222"/>
      <c r="F386" s="158"/>
      <c r="G386" s="161"/>
      <c r="H386" s="161"/>
      <c r="I386" s="184"/>
      <c r="J386" s="159"/>
      <c r="K386" s="5"/>
      <c r="L386" s="159"/>
      <c r="M386" s="5" t="e">
        <f t="shared" ref="M386:M449" si="30">B386&amp;F386&amp;H386&amp;C386</f>
        <v>#N/A</v>
      </c>
      <c r="N386" s="3" t="str">
        <f t="shared" ref="N386:N449" si="31">+I386&amp;H386</f>
        <v/>
      </c>
    </row>
    <row r="387" spans="1:14" x14ac:dyDescent="0.2">
      <c r="A387" s="190"/>
      <c r="B387" s="196" t="e">
        <f>VLOOKUP(A387,Adr!A:B,2,FALSE)</f>
        <v>#N/A</v>
      </c>
      <c r="C387" s="177"/>
      <c r="D387" s="279"/>
      <c r="E387" s="165"/>
      <c r="F387" s="158"/>
      <c r="G387" s="161"/>
      <c r="H387" s="161"/>
      <c r="I387" s="184"/>
      <c r="J387" s="159"/>
      <c r="K387" s="5"/>
      <c r="L387" s="159"/>
      <c r="M387" s="5" t="e">
        <f t="shared" si="30"/>
        <v>#N/A</v>
      </c>
      <c r="N387" s="3" t="str">
        <f t="shared" si="31"/>
        <v/>
      </c>
    </row>
    <row r="388" spans="1:14" x14ac:dyDescent="0.2">
      <c r="A388" s="158"/>
      <c r="B388" s="196" t="e">
        <f>VLOOKUP(A388,Adr!A:B,2,FALSE)</f>
        <v>#N/A</v>
      </c>
      <c r="C388" s="189"/>
      <c r="D388" s="179"/>
      <c r="E388" s="165"/>
      <c r="F388" s="158"/>
      <c r="G388" s="161"/>
      <c r="H388" s="161"/>
      <c r="I388" s="184"/>
      <c r="J388" s="159"/>
      <c r="K388" s="5"/>
      <c r="L388" s="159"/>
      <c r="M388" s="5" t="e">
        <f t="shared" si="30"/>
        <v>#N/A</v>
      </c>
      <c r="N388" s="3" t="str">
        <f t="shared" si="31"/>
        <v/>
      </c>
    </row>
    <row r="389" spans="1:14" x14ac:dyDescent="0.2">
      <c r="A389" s="190"/>
      <c r="B389" s="196" t="e">
        <f>VLOOKUP(A389,Adr!A:B,2,FALSE)</f>
        <v>#N/A</v>
      </c>
      <c r="C389" s="161"/>
      <c r="D389" s="280"/>
      <c r="E389" s="165"/>
      <c r="F389" s="158"/>
      <c r="G389" s="161"/>
      <c r="H389" s="161"/>
      <c r="I389" s="184"/>
      <c r="J389" s="159"/>
      <c r="K389" s="5"/>
      <c r="L389" s="159"/>
      <c r="M389" s="5" t="e">
        <f t="shared" si="30"/>
        <v>#N/A</v>
      </c>
      <c r="N389" s="3" t="str">
        <f t="shared" si="31"/>
        <v/>
      </c>
    </row>
    <row r="390" spans="1:14" x14ac:dyDescent="0.2">
      <c r="A390" s="190"/>
      <c r="B390" s="196" t="e">
        <f>VLOOKUP(A390,Adr!A:B,2,FALSE)</f>
        <v>#N/A</v>
      </c>
      <c r="C390" s="161"/>
      <c r="D390" s="280"/>
      <c r="E390" s="222"/>
      <c r="F390" s="158"/>
      <c r="G390" s="161"/>
      <c r="H390" s="161"/>
      <c r="I390" s="184"/>
      <c r="J390" s="159"/>
      <c r="K390" s="5"/>
      <c r="L390" s="159"/>
      <c r="M390" s="5" t="e">
        <f t="shared" si="30"/>
        <v>#N/A</v>
      </c>
      <c r="N390" s="3" t="str">
        <f t="shared" si="31"/>
        <v/>
      </c>
    </row>
    <row r="391" spans="1:14" x14ac:dyDescent="0.2">
      <c r="A391" s="194"/>
      <c r="B391" s="196" t="e">
        <f>VLOOKUP(A391,Adr!A:B,2,FALSE)</f>
        <v>#N/A</v>
      </c>
      <c r="C391" s="177"/>
      <c r="D391" s="279"/>
      <c r="E391" s="222"/>
      <c r="F391" s="158"/>
      <c r="G391" s="161"/>
      <c r="H391" s="161"/>
      <c r="I391" s="184"/>
      <c r="J391" s="159"/>
      <c r="K391" s="5"/>
      <c r="L391" s="159"/>
      <c r="M391" s="5" t="e">
        <f t="shared" si="30"/>
        <v>#N/A</v>
      </c>
      <c r="N391" s="3" t="str">
        <f t="shared" si="31"/>
        <v/>
      </c>
    </row>
    <row r="392" spans="1:14" x14ac:dyDescent="0.2">
      <c r="A392" s="158"/>
      <c r="B392" s="196" t="e">
        <f>VLOOKUP(A392,Adr!A:B,2,FALSE)</f>
        <v>#N/A</v>
      </c>
      <c r="C392" s="188"/>
      <c r="D392" s="281"/>
      <c r="E392" s="165"/>
      <c r="F392" s="158"/>
      <c r="G392" s="161"/>
      <c r="H392" s="161"/>
      <c r="I392" s="184"/>
      <c r="J392" s="159"/>
      <c r="K392" s="5"/>
      <c r="L392" s="159"/>
      <c r="M392" s="5" t="e">
        <f t="shared" si="30"/>
        <v>#N/A</v>
      </c>
      <c r="N392" s="3" t="str">
        <f t="shared" si="31"/>
        <v/>
      </c>
    </row>
    <row r="393" spans="1:14" x14ac:dyDescent="0.2">
      <c r="A393" s="194"/>
      <c r="B393" s="196" t="e">
        <f>VLOOKUP(A393,Adr!A:B,2,FALSE)</f>
        <v>#N/A</v>
      </c>
      <c r="C393" s="188"/>
      <c r="D393" s="279"/>
      <c r="E393" s="222"/>
      <c r="F393" s="158"/>
      <c r="G393" s="161"/>
      <c r="H393" s="161"/>
      <c r="I393" s="184"/>
      <c r="J393" s="159"/>
      <c r="K393" s="5"/>
      <c r="L393" s="159"/>
      <c r="M393" s="5" t="e">
        <f t="shared" si="30"/>
        <v>#N/A</v>
      </c>
      <c r="N393" s="3" t="str">
        <f t="shared" si="31"/>
        <v/>
      </c>
    </row>
    <row r="394" spans="1:14" x14ac:dyDescent="0.2">
      <c r="A394" s="170"/>
      <c r="B394" s="196" t="e">
        <f>VLOOKUP(A394,Adr!A:B,2,FALSE)</f>
        <v>#N/A</v>
      </c>
      <c r="C394" s="161"/>
      <c r="D394" s="280"/>
      <c r="E394" s="165"/>
      <c r="F394" s="158"/>
      <c r="G394" s="161"/>
      <c r="H394" s="161"/>
      <c r="I394" s="184"/>
      <c r="J394" s="159"/>
      <c r="K394" s="5"/>
      <c r="L394" s="159"/>
      <c r="M394" s="5" t="e">
        <f t="shared" si="30"/>
        <v>#N/A</v>
      </c>
      <c r="N394" s="3" t="str">
        <f t="shared" si="31"/>
        <v/>
      </c>
    </row>
    <row r="395" spans="1:14" x14ac:dyDescent="0.2">
      <c r="A395" s="174"/>
      <c r="B395" s="196" t="e">
        <f>VLOOKUP(A395,Adr!A:B,2,FALSE)</f>
        <v>#N/A</v>
      </c>
      <c r="C395" s="177"/>
      <c r="D395" s="279"/>
      <c r="E395" s="222"/>
      <c r="F395" s="158"/>
      <c r="G395" s="161"/>
      <c r="H395" s="161"/>
      <c r="I395" s="184"/>
      <c r="J395" s="159"/>
      <c r="K395" s="5"/>
      <c r="L395" s="159"/>
      <c r="M395" s="5" t="e">
        <f t="shared" si="30"/>
        <v>#N/A</v>
      </c>
      <c r="N395" s="3" t="str">
        <f t="shared" si="31"/>
        <v/>
      </c>
    </row>
    <row r="396" spans="1:14" x14ac:dyDescent="0.2">
      <c r="A396" s="158"/>
      <c r="B396" s="196" t="e">
        <f>VLOOKUP(A396,Adr!A:B,2,FALSE)</f>
        <v>#N/A</v>
      </c>
      <c r="C396" s="188"/>
      <c r="D396" s="281"/>
      <c r="E396" s="165"/>
      <c r="F396" s="158"/>
      <c r="G396" s="161"/>
      <c r="H396" s="161"/>
      <c r="I396" s="184"/>
      <c r="J396" s="159"/>
      <c r="K396" s="5"/>
      <c r="L396" s="159"/>
      <c r="M396" s="5" t="e">
        <f t="shared" si="30"/>
        <v>#N/A</v>
      </c>
      <c r="N396" s="3" t="str">
        <f t="shared" si="31"/>
        <v/>
      </c>
    </row>
    <row r="397" spans="1:14" x14ac:dyDescent="0.2">
      <c r="A397" s="158"/>
      <c r="B397" s="196" t="e">
        <f>VLOOKUP(A397,Adr!A:B,2,FALSE)</f>
        <v>#N/A</v>
      </c>
      <c r="C397" s="189"/>
      <c r="D397" s="282"/>
      <c r="E397" s="222"/>
      <c r="F397" s="158"/>
      <c r="G397" s="161"/>
      <c r="H397" s="161"/>
      <c r="I397" s="184"/>
      <c r="J397" s="159"/>
      <c r="K397" s="5"/>
      <c r="L397" s="159"/>
      <c r="M397" s="5" t="e">
        <f t="shared" si="30"/>
        <v>#N/A</v>
      </c>
      <c r="N397" s="3" t="str">
        <f t="shared" si="31"/>
        <v/>
      </c>
    </row>
    <row r="398" spans="1:14" x14ac:dyDescent="0.2">
      <c r="A398" s="194"/>
      <c r="B398" s="196" t="e">
        <f>VLOOKUP(A398,Adr!A:B,2,FALSE)</f>
        <v>#N/A</v>
      </c>
      <c r="C398" s="188"/>
      <c r="D398" s="279"/>
      <c r="E398" s="222"/>
      <c r="F398" s="158"/>
      <c r="G398" s="161"/>
      <c r="H398" s="161"/>
      <c r="I398" s="184"/>
      <c r="J398" s="159"/>
      <c r="K398" s="5"/>
      <c r="L398" s="159"/>
      <c r="M398" s="5" t="e">
        <f t="shared" si="30"/>
        <v>#N/A</v>
      </c>
      <c r="N398" s="3" t="str">
        <f t="shared" si="31"/>
        <v/>
      </c>
    </row>
    <row r="399" spans="1:14" x14ac:dyDescent="0.2">
      <c r="A399" s="190"/>
      <c r="B399" s="196" t="e">
        <f>VLOOKUP(A399,Adr!A:B,2,FALSE)</f>
        <v>#N/A</v>
      </c>
      <c r="C399" s="177"/>
      <c r="D399" s="280"/>
      <c r="E399" s="222"/>
      <c r="F399" s="158"/>
      <c r="G399" s="161"/>
      <c r="H399" s="161"/>
      <c r="I399" s="184"/>
      <c r="J399" s="159"/>
      <c r="K399" s="5"/>
      <c r="L399" s="159"/>
      <c r="M399" s="5" t="e">
        <f t="shared" si="30"/>
        <v>#N/A</v>
      </c>
      <c r="N399" s="3" t="str">
        <f t="shared" si="31"/>
        <v/>
      </c>
    </row>
    <row r="400" spans="1:14" x14ac:dyDescent="0.2">
      <c r="A400" s="158"/>
      <c r="B400" s="196" t="e">
        <f>VLOOKUP(A400,Adr!A:B,2,FALSE)</f>
        <v>#N/A</v>
      </c>
      <c r="C400" s="188"/>
      <c r="D400" s="281"/>
      <c r="E400" s="222"/>
      <c r="F400" s="158"/>
      <c r="G400" s="161"/>
      <c r="H400" s="161"/>
      <c r="I400" s="184"/>
      <c r="J400" s="159"/>
      <c r="K400" s="5"/>
      <c r="L400" s="159"/>
      <c r="M400" s="5" t="e">
        <f t="shared" si="30"/>
        <v>#N/A</v>
      </c>
      <c r="N400" s="3" t="str">
        <f t="shared" si="31"/>
        <v/>
      </c>
    </row>
    <row r="401" spans="1:14" x14ac:dyDescent="0.2">
      <c r="A401" s="158"/>
      <c r="B401" s="196" t="e">
        <f>VLOOKUP(A401,Adr!A:B,2,FALSE)</f>
        <v>#N/A</v>
      </c>
      <c r="C401" s="188"/>
      <c r="D401" s="281"/>
      <c r="E401" s="222"/>
      <c r="F401" s="158"/>
      <c r="G401" s="161"/>
      <c r="H401" s="161"/>
      <c r="I401" s="184"/>
      <c r="J401" s="159"/>
      <c r="K401" s="5"/>
      <c r="L401" s="159"/>
      <c r="M401" s="5" t="e">
        <f t="shared" si="30"/>
        <v>#N/A</v>
      </c>
      <c r="N401" s="3" t="str">
        <f t="shared" si="31"/>
        <v/>
      </c>
    </row>
    <row r="402" spans="1:14" x14ac:dyDescent="0.2">
      <c r="A402" s="158"/>
      <c r="B402" s="196" t="e">
        <f>VLOOKUP(A402,Adr!A:B,2,FALSE)</f>
        <v>#N/A</v>
      </c>
      <c r="C402" s="177"/>
      <c r="D402" s="279"/>
      <c r="E402" s="165"/>
      <c r="F402" s="158"/>
      <c r="G402" s="161"/>
      <c r="H402" s="161"/>
      <c r="I402" s="184"/>
      <c r="J402" s="159"/>
      <c r="K402" s="5"/>
      <c r="L402" s="159"/>
      <c r="M402" s="5" t="e">
        <f t="shared" si="30"/>
        <v>#N/A</v>
      </c>
      <c r="N402" s="3" t="str">
        <f t="shared" si="31"/>
        <v/>
      </c>
    </row>
    <row r="403" spans="1:14" x14ac:dyDescent="0.2">
      <c r="A403" s="190"/>
      <c r="B403" s="196" t="e">
        <f>VLOOKUP(A403,Adr!A:B,2,FALSE)</f>
        <v>#N/A</v>
      </c>
      <c r="C403" s="177"/>
      <c r="D403" s="279"/>
      <c r="E403" s="222"/>
      <c r="F403" s="158"/>
      <c r="G403" s="161"/>
      <c r="H403" s="161"/>
      <c r="I403" s="184"/>
      <c r="J403" s="159"/>
      <c r="K403" s="5"/>
      <c r="L403" s="159"/>
      <c r="M403" s="5" t="e">
        <f t="shared" si="30"/>
        <v>#N/A</v>
      </c>
      <c r="N403" s="3" t="str">
        <f t="shared" si="31"/>
        <v/>
      </c>
    </row>
    <row r="404" spans="1:14" x14ac:dyDescent="0.2">
      <c r="A404" s="174"/>
      <c r="B404" s="196" t="e">
        <f>VLOOKUP(A404,Adr!A:B,2,FALSE)</f>
        <v>#N/A</v>
      </c>
      <c r="C404" s="177"/>
      <c r="D404" s="279"/>
      <c r="E404" s="222"/>
      <c r="F404" s="158"/>
      <c r="G404" s="161"/>
      <c r="H404" s="161"/>
      <c r="I404" s="184"/>
      <c r="J404" s="159"/>
      <c r="K404" s="5"/>
      <c r="L404" s="159"/>
      <c r="M404" s="5" t="e">
        <f t="shared" si="30"/>
        <v>#N/A</v>
      </c>
      <c r="N404" s="3" t="str">
        <f t="shared" si="31"/>
        <v/>
      </c>
    </row>
    <row r="405" spans="1:14" x14ac:dyDescent="0.2">
      <c r="A405" s="158"/>
      <c r="B405" s="196" t="e">
        <f>VLOOKUP(A405,Adr!A:B,2,FALSE)</f>
        <v>#N/A</v>
      </c>
      <c r="C405" s="189"/>
      <c r="D405" s="282"/>
      <c r="E405" s="222"/>
      <c r="F405" s="158"/>
      <c r="G405" s="161"/>
      <c r="H405" s="161"/>
      <c r="I405" s="184"/>
      <c r="J405" s="159"/>
      <c r="K405" s="5"/>
      <c r="L405" s="159"/>
      <c r="M405" s="5" t="e">
        <f t="shared" si="30"/>
        <v>#N/A</v>
      </c>
      <c r="N405" s="3" t="str">
        <f t="shared" si="31"/>
        <v/>
      </c>
    </row>
    <row r="406" spans="1:14" x14ac:dyDescent="0.2">
      <c r="A406" s="174"/>
      <c r="B406" s="196" t="e">
        <f>VLOOKUP(A406,Adr!A:B,2,FALSE)</f>
        <v>#N/A</v>
      </c>
      <c r="C406" s="177"/>
      <c r="D406" s="279"/>
      <c r="E406" s="165"/>
      <c r="F406" s="158"/>
      <c r="G406" s="161"/>
      <c r="H406" s="161"/>
      <c r="I406" s="184"/>
      <c r="J406" s="159"/>
      <c r="K406" s="5"/>
      <c r="L406" s="159"/>
      <c r="M406" s="5" t="e">
        <f t="shared" si="30"/>
        <v>#N/A</v>
      </c>
      <c r="N406" s="3" t="str">
        <f t="shared" si="31"/>
        <v/>
      </c>
    </row>
    <row r="407" spans="1:14" x14ac:dyDescent="0.2">
      <c r="A407" s="174"/>
      <c r="B407" s="196" t="e">
        <f>VLOOKUP(A407,Adr!A:B,2,FALSE)</f>
        <v>#N/A</v>
      </c>
      <c r="C407" s="177"/>
      <c r="D407" s="279"/>
      <c r="E407" s="222"/>
      <c r="F407" s="158"/>
      <c r="G407" s="161"/>
      <c r="H407" s="161"/>
      <c r="I407" s="184"/>
      <c r="J407" s="159"/>
      <c r="K407" s="5"/>
      <c r="L407" s="159"/>
      <c r="M407" s="5" t="e">
        <f t="shared" si="30"/>
        <v>#N/A</v>
      </c>
      <c r="N407" s="3" t="str">
        <f t="shared" si="31"/>
        <v/>
      </c>
    </row>
    <row r="408" spans="1:14" x14ac:dyDescent="0.2">
      <c r="A408" s="158"/>
      <c r="B408" s="196" t="e">
        <f>VLOOKUP(A408,Adr!A:B,2,FALSE)</f>
        <v>#N/A</v>
      </c>
      <c r="C408" s="188"/>
      <c r="D408" s="281"/>
      <c r="E408" s="222"/>
      <c r="F408" s="158"/>
      <c r="G408" s="161"/>
      <c r="H408" s="161"/>
      <c r="I408" s="184"/>
      <c r="J408" s="159"/>
      <c r="K408" s="5"/>
      <c r="L408" s="159"/>
      <c r="M408" s="5" t="e">
        <f t="shared" si="30"/>
        <v>#N/A</v>
      </c>
      <c r="N408" s="3" t="str">
        <f t="shared" si="31"/>
        <v/>
      </c>
    </row>
    <row r="409" spans="1:14" x14ac:dyDescent="0.2">
      <c r="A409" s="194"/>
      <c r="B409" s="196" t="e">
        <f>VLOOKUP(A409,Adr!A:B,2,FALSE)</f>
        <v>#N/A</v>
      </c>
      <c r="C409" s="177"/>
      <c r="D409" s="279"/>
      <c r="E409" s="165"/>
      <c r="F409" s="158"/>
      <c r="G409" s="161"/>
      <c r="H409" s="161"/>
      <c r="I409" s="184"/>
      <c r="J409" s="159"/>
      <c r="K409" s="5"/>
      <c r="L409" s="159"/>
      <c r="M409" s="5" t="e">
        <f t="shared" si="30"/>
        <v>#N/A</v>
      </c>
      <c r="N409" s="3" t="str">
        <f t="shared" si="31"/>
        <v/>
      </c>
    </row>
    <row r="410" spans="1:14" x14ac:dyDescent="0.2">
      <c r="A410" s="174"/>
      <c r="B410" s="196" t="e">
        <f>VLOOKUP(A410,Adr!A:B,2,FALSE)</f>
        <v>#N/A</v>
      </c>
      <c r="C410" s="177"/>
      <c r="D410" s="279"/>
      <c r="E410" s="222"/>
      <c r="F410" s="158"/>
      <c r="G410" s="161"/>
      <c r="H410" s="161"/>
      <c r="I410" s="184"/>
      <c r="J410" s="159"/>
      <c r="K410" s="5"/>
      <c r="L410" s="159"/>
      <c r="M410" s="5" t="e">
        <f t="shared" si="30"/>
        <v>#N/A</v>
      </c>
      <c r="N410" s="3" t="str">
        <f t="shared" si="31"/>
        <v/>
      </c>
    </row>
    <row r="411" spans="1:14" x14ac:dyDescent="0.2">
      <c r="A411" s="158"/>
      <c r="B411" s="196" t="e">
        <f>VLOOKUP(A411,Adr!A:B,2,FALSE)</f>
        <v>#N/A</v>
      </c>
      <c r="C411" s="177"/>
      <c r="D411" s="279"/>
      <c r="E411" s="165"/>
      <c r="F411" s="158"/>
      <c r="G411" s="161"/>
      <c r="H411" s="161"/>
      <c r="I411" s="184"/>
      <c r="J411" s="159"/>
      <c r="K411" s="5"/>
      <c r="L411" s="159"/>
      <c r="M411" s="5" t="e">
        <f t="shared" si="30"/>
        <v>#N/A</v>
      </c>
      <c r="N411" s="3" t="str">
        <f t="shared" si="31"/>
        <v/>
      </c>
    </row>
    <row r="412" spans="1:14" x14ac:dyDescent="0.2">
      <c r="A412" s="174"/>
      <c r="B412" s="196" t="e">
        <f>VLOOKUP(A412,Adr!A:B,2,FALSE)</f>
        <v>#N/A</v>
      </c>
      <c r="C412" s="177"/>
      <c r="D412" s="279"/>
      <c r="E412" s="222"/>
      <c r="F412" s="158"/>
      <c r="G412" s="161"/>
      <c r="H412" s="161"/>
      <c r="I412" s="184"/>
      <c r="J412" s="159"/>
      <c r="K412" s="5"/>
      <c r="L412" s="159"/>
      <c r="M412" s="5" t="e">
        <f t="shared" si="30"/>
        <v>#N/A</v>
      </c>
      <c r="N412" s="3" t="str">
        <f t="shared" si="31"/>
        <v/>
      </c>
    </row>
    <row r="413" spans="1:14" x14ac:dyDescent="0.2">
      <c r="A413" s="174"/>
      <c r="B413" s="196" t="e">
        <f>VLOOKUP(A413,Adr!A:B,2,FALSE)</f>
        <v>#N/A</v>
      </c>
      <c r="C413" s="177"/>
      <c r="D413" s="279"/>
      <c r="E413" s="165"/>
      <c r="F413" s="158"/>
      <c r="G413" s="161"/>
      <c r="H413" s="161"/>
      <c r="I413" s="184"/>
      <c r="J413" s="159"/>
      <c r="K413" s="5"/>
      <c r="L413" s="159"/>
      <c r="M413" s="5" t="e">
        <f t="shared" si="30"/>
        <v>#N/A</v>
      </c>
      <c r="N413" s="3" t="str">
        <f t="shared" si="31"/>
        <v/>
      </c>
    </row>
    <row r="414" spans="1:14" x14ac:dyDescent="0.2">
      <c r="A414" s="190"/>
      <c r="B414" s="196" t="e">
        <f>VLOOKUP(A414,Adr!A:B,2,FALSE)</f>
        <v>#N/A</v>
      </c>
      <c r="C414" s="177"/>
      <c r="D414" s="279"/>
      <c r="E414" s="222"/>
      <c r="F414" s="158"/>
      <c r="G414" s="161"/>
      <c r="H414" s="161"/>
      <c r="I414" s="184"/>
      <c r="J414" s="159"/>
      <c r="K414" s="5"/>
      <c r="L414" s="159"/>
      <c r="M414" s="5" t="e">
        <f t="shared" si="30"/>
        <v>#N/A</v>
      </c>
      <c r="N414" s="3" t="str">
        <f t="shared" si="31"/>
        <v/>
      </c>
    </row>
    <row r="415" spans="1:14" x14ac:dyDescent="0.2">
      <c r="A415" s="174"/>
      <c r="B415" s="196" t="e">
        <f>VLOOKUP(A415,Adr!A:B,2,FALSE)</f>
        <v>#N/A</v>
      </c>
      <c r="C415" s="177"/>
      <c r="D415" s="279"/>
      <c r="E415" s="165"/>
      <c r="F415" s="158"/>
      <c r="G415" s="161"/>
      <c r="H415" s="161"/>
      <c r="I415" s="184"/>
      <c r="J415" s="159"/>
      <c r="K415" s="5"/>
      <c r="L415" s="159"/>
      <c r="M415" s="5" t="e">
        <f t="shared" si="30"/>
        <v>#N/A</v>
      </c>
      <c r="N415" s="3" t="str">
        <f t="shared" si="31"/>
        <v/>
      </c>
    </row>
    <row r="416" spans="1:14" x14ac:dyDescent="0.2">
      <c r="A416" s="190"/>
      <c r="B416" s="196" t="e">
        <f>VLOOKUP(A416,Adr!A:B,2,FALSE)</f>
        <v>#N/A</v>
      </c>
      <c r="C416" s="161"/>
      <c r="D416" s="280"/>
      <c r="E416" s="222"/>
      <c r="F416" s="158"/>
      <c r="G416" s="161"/>
      <c r="H416" s="161"/>
      <c r="I416" s="184"/>
      <c r="J416" s="159"/>
      <c r="K416" s="5"/>
      <c r="L416" s="159"/>
      <c r="M416" s="5" t="e">
        <f t="shared" si="30"/>
        <v>#N/A</v>
      </c>
      <c r="N416" s="3" t="str">
        <f t="shared" si="31"/>
        <v/>
      </c>
    </row>
    <row r="417" spans="1:14" x14ac:dyDescent="0.2">
      <c r="A417" s="158"/>
      <c r="B417" s="196" t="e">
        <f>VLOOKUP(A417,Adr!A:B,2,FALSE)</f>
        <v>#N/A</v>
      </c>
      <c r="C417" s="177"/>
      <c r="D417" s="279"/>
      <c r="E417" s="165"/>
      <c r="F417" s="158"/>
      <c r="G417" s="161"/>
      <c r="H417" s="161"/>
      <c r="I417" s="184"/>
      <c r="J417" s="159"/>
      <c r="K417" s="5"/>
      <c r="L417" s="159"/>
      <c r="M417" s="5" t="e">
        <f t="shared" si="30"/>
        <v>#N/A</v>
      </c>
      <c r="N417" s="3" t="str">
        <f t="shared" si="31"/>
        <v/>
      </c>
    </row>
    <row r="418" spans="1:14" x14ac:dyDescent="0.2">
      <c r="A418" s="158"/>
      <c r="B418" s="196" t="e">
        <f>VLOOKUP(A418,Adr!A:B,2,FALSE)</f>
        <v>#N/A</v>
      </c>
      <c r="C418" s="189"/>
      <c r="D418" s="282"/>
      <c r="E418" s="222"/>
      <c r="F418" s="158"/>
      <c r="G418" s="161"/>
      <c r="H418" s="161"/>
      <c r="I418" s="184"/>
      <c r="J418" s="159"/>
      <c r="K418" s="5"/>
      <c r="L418" s="159"/>
      <c r="M418" s="5" t="e">
        <f t="shared" si="30"/>
        <v>#N/A</v>
      </c>
      <c r="N418" s="3" t="str">
        <f t="shared" si="31"/>
        <v/>
      </c>
    </row>
    <row r="419" spans="1:14" x14ac:dyDescent="0.2">
      <c r="A419" s="158"/>
      <c r="B419" s="196" t="e">
        <f>VLOOKUP(A419,Adr!A:B,2,FALSE)</f>
        <v>#N/A</v>
      </c>
      <c r="C419" s="188"/>
      <c r="D419" s="281"/>
      <c r="E419" s="165"/>
      <c r="F419" s="158"/>
      <c r="G419" s="161"/>
      <c r="H419" s="161"/>
      <c r="I419" s="184"/>
      <c r="J419" s="159"/>
      <c r="K419" s="5"/>
      <c r="L419" s="159"/>
      <c r="M419" s="5" t="e">
        <f t="shared" si="30"/>
        <v>#N/A</v>
      </c>
      <c r="N419" s="3" t="str">
        <f t="shared" si="31"/>
        <v/>
      </c>
    </row>
    <row r="420" spans="1:14" x14ac:dyDescent="0.2">
      <c r="A420" s="194"/>
      <c r="B420" s="196" t="e">
        <f>VLOOKUP(A420,Adr!A:B,2,FALSE)</f>
        <v>#N/A</v>
      </c>
      <c r="C420" s="177"/>
      <c r="D420" s="279"/>
      <c r="E420" s="222"/>
      <c r="F420" s="158"/>
      <c r="G420" s="161"/>
      <c r="H420" s="161"/>
      <c r="I420" s="184"/>
      <c r="J420" s="159"/>
      <c r="K420" s="5"/>
      <c r="L420" s="159"/>
      <c r="M420" s="5" t="e">
        <f t="shared" si="30"/>
        <v>#N/A</v>
      </c>
      <c r="N420" s="3" t="str">
        <f t="shared" si="31"/>
        <v/>
      </c>
    </row>
    <row r="421" spans="1:14" x14ac:dyDescent="0.2">
      <c r="A421" s="158"/>
      <c r="B421" s="196" t="e">
        <f>VLOOKUP(A421,Adr!A:B,2,FALSE)</f>
        <v>#N/A</v>
      </c>
      <c r="C421" s="188"/>
      <c r="D421" s="279"/>
      <c r="E421" s="165"/>
      <c r="F421" s="158"/>
      <c r="G421" s="161"/>
      <c r="H421" s="161"/>
      <c r="I421" s="184"/>
      <c r="J421" s="159"/>
      <c r="K421" s="5"/>
      <c r="L421" s="159"/>
      <c r="M421" s="5" t="e">
        <f t="shared" si="30"/>
        <v>#N/A</v>
      </c>
      <c r="N421" s="3" t="str">
        <f t="shared" si="31"/>
        <v/>
      </c>
    </row>
    <row r="422" spans="1:14" x14ac:dyDescent="0.2">
      <c r="A422" s="194"/>
      <c r="B422" s="196" t="e">
        <f>VLOOKUP(A422,Adr!A:B,2,FALSE)</f>
        <v>#N/A</v>
      </c>
      <c r="C422" s="182"/>
      <c r="D422" s="280"/>
      <c r="E422" s="222"/>
      <c r="F422" s="158"/>
      <c r="G422" s="161"/>
      <c r="H422" s="161"/>
      <c r="I422" s="184"/>
      <c r="J422" s="159"/>
      <c r="K422" s="5"/>
      <c r="L422" s="159"/>
      <c r="M422" s="5" t="e">
        <f t="shared" si="30"/>
        <v>#N/A</v>
      </c>
      <c r="N422" s="3" t="str">
        <f t="shared" si="31"/>
        <v/>
      </c>
    </row>
    <row r="423" spans="1:14" x14ac:dyDescent="0.2">
      <c r="A423" s="158"/>
      <c r="B423" s="196" t="e">
        <f>VLOOKUP(A423,Adr!A:B,2,FALSE)</f>
        <v>#N/A</v>
      </c>
      <c r="C423" s="177"/>
      <c r="D423" s="279"/>
      <c r="E423" s="165"/>
      <c r="F423" s="158"/>
      <c r="G423" s="161"/>
      <c r="H423" s="161"/>
      <c r="I423" s="184"/>
      <c r="J423" s="159"/>
      <c r="K423" s="5"/>
      <c r="L423" s="159"/>
      <c r="M423" s="5" t="e">
        <f t="shared" si="30"/>
        <v>#N/A</v>
      </c>
      <c r="N423" s="3" t="str">
        <f t="shared" si="31"/>
        <v/>
      </c>
    </row>
    <row r="424" spans="1:14" x14ac:dyDescent="0.2">
      <c r="A424" s="158"/>
      <c r="B424" s="196" t="e">
        <f>VLOOKUP(A424,Adr!A:B,2,FALSE)</f>
        <v>#N/A</v>
      </c>
      <c r="C424" s="188"/>
      <c r="D424" s="281"/>
      <c r="E424" s="222"/>
      <c r="F424" s="158"/>
      <c r="G424" s="161"/>
      <c r="H424" s="161"/>
      <c r="I424" s="184"/>
      <c r="J424" s="159"/>
      <c r="K424" s="5"/>
      <c r="L424" s="159"/>
      <c r="M424" s="5" t="e">
        <f t="shared" si="30"/>
        <v>#N/A</v>
      </c>
      <c r="N424" s="3" t="str">
        <f t="shared" si="31"/>
        <v/>
      </c>
    </row>
    <row r="425" spans="1:14" x14ac:dyDescent="0.2">
      <c r="A425" s="158"/>
      <c r="B425" s="196" t="e">
        <f>VLOOKUP(A425,Adr!A:B,2,FALSE)</f>
        <v>#N/A</v>
      </c>
      <c r="C425" s="188"/>
      <c r="D425" s="281"/>
      <c r="E425" s="165"/>
      <c r="F425" s="158"/>
      <c r="G425" s="161"/>
      <c r="H425" s="161"/>
      <c r="I425" s="184"/>
      <c r="J425" s="159"/>
      <c r="K425" s="5"/>
      <c r="L425" s="159"/>
      <c r="M425" s="5" t="e">
        <f t="shared" si="30"/>
        <v>#N/A</v>
      </c>
      <c r="N425" s="3" t="str">
        <f t="shared" si="31"/>
        <v/>
      </c>
    </row>
    <row r="426" spans="1:14" x14ac:dyDescent="0.2">
      <c r="A426" s="190"/>
      <c r="B426" s="196" t="e">
        <f>VLOOKUP(A426,Adr!A:B,2,FALSE)</f>
        <v>#N/A</v>
      </c>
      <c r="C426" s="177"/>
      <c r="D426" s="279"/>
      <c r="E426" s="222"/>
      <c r="F426" s="158"/>
      <c r="G426" s="161"/>
      <c r="H426" s="161"/>
      <c r="I426" s="184"/>
      <c r="J426" s="159"/>
      <c r="K426" s="5"/>
      <c r="L426" s="159"/>
      <c r="M426" s="5" t="e">
        <f t="shared" si="30"/>
        <v>#N/A</v>
      </c>
      <c r="N426" s="3" t="str">
        <f t="shared" si="31"/>
        <v/>
      </c>
    </row>
    <row r="427" spans="1:14" x14ac:dyDescent="0.2">
      <c r="A427" s="190"/>
      <c r="B427" s="196" t="e">
        <f>VLOOKUP(A427,Adr!A:B,2,FALSE)</f>
        <v>#N/A</v>
      </c>
      <c r="C427" s="177"/>
      <c r="D427" s="279"/>
      <c r="E427" s="165"/>
      <c r="F427" s="158"/>
      <c r="G427" s="161"/>
      <c r="H427" s="161"/>
      <c r="I427" s="184"/>
      <c r="J427" s="159"/>
      <c r="K427" s="5"/>
      <c r="L427" s="159"/>
      <c r="M427" s="5" t="e">
        <f t="shared" si="30"/>
        <v>#N/A</v>
      </c>
      <c r="N427" s="3" t="str">
        <f t="shared" si="31"/>
        <v/>
      </c>
    </row>
    <row r="428" spans="1:14" x14ac:dyDescent="0.2">
      <c r="A428" s="190"/>
      <c r="B428" s="196" t="e">
        <f>VLOOKUP(A428,Adr!A:B,2,FALSE)</f>
        <v>#N/A</v>
      </c>
      <c r="C428" s="188"/>
      <c r="D428" s="281"/>
      <c r="E428" s="222"/>
      <c r="F428" s="158"/>
      <c r="G428" s="161"/>
      <c r="H428" s="161"/>
      <c r="I428" s="184"/>
      <c r="J428" s="159"/>
      <c r="K428" s="5"/>
      <c r="L428" s="159"/>
      <c r="M428" s="5" t="e">
        <f t="shared" si="30"/>
        <v>#N/A</v>
      </c>
      <c r="N428" s="3" t="str">
        <f t="shared" si="31"/>
        <v/>
      </c>
    </row>
    <row r="429" spans="1:14" x14ac:dyDescent="0.2">
      <c r="A429" s="158"/>
      <c r="B429" s="196" t="e">
        <f>VLOOKUP(A429,Adr!A:B,2,FALSE)</f>
        <v>#N/A</v>
      </c>
      <c r="C429" s="177"/>
      <c r="D429" s="279"/>
      <c r="E429" s="165"/>
      <c r="F429" s="158"/>
      <c r="G429" s="161"/>
      <c r="H429" s="161"/>
      <c r="I429" s="184"/>
      <c r="J429" s="159"/>
      <c r="K429" s="5"/>
      <c r="L429" s="159"/>
      <c r="M429" s="5" t="e">
        <f t="shared" si="30"/>
        <v>#N/A</v>
      </c>
      <c r="N429" s="3" t="str">
        <f t="shared" si="31"/>
        <v/>
      </c>
    </row>
    <row r="430" spans="1:14" x14ac:dyDescent="0.2">
      <c r="A430" s="158"/>
      <c r="B430" s="196" t="e">
        <f>VLOOKUP(A430,Adr!A:B,2,FALSE)</f>
        <v>#N/A</v>
      </c>
      <c r="C430" s="177"/>
      <c r="D430" s="281"/>
      <c r="E430" s="222"/>
      <c r="F430" s="158"/>
      <c r="G430" s="161"/>
      <c r="H430" s="161"/>
      <c r="I430" s="184"/>
      <c r="J430" s="159"/>
      <c r="K430" s="5"/>
      <c r="L430" s="159"/>
      <c r="M430" s="5" t="e">
        <f t="shared" si="30"/>
        <v>#N/A</v>
      </c>
      <c r="N430" s="3" t="str">
        <f t="shared" si="31"/>
        <v/>
      </c>
    </row>
    <row r="431" spans="1:14" x14ac:dyDescent="0.2">
      <c r="A431" s="190"/>
      <c r="B431" s="196" t="e">
        <f>VLOOKUP(A431,Adr!A:B,2,FALSE)</f>
        <v>#N/A</v>
      </c>
      <c r="C431" s="188"/>
      <c r="D431" s="279"/>
      <c r="E431" s="165"/>
      <c r="F431" s="158"/>
      <c r="G431" s="161"/>
      <c r="H431" s="161"/>
      <c r="I431" s="184"/>
      <c r="J431" s="159"/>
      <c r="K431" s="5"/>
      <c r="L431" s="159"/>
      <c r="M431" s="5" t="e">
        <f t="shared" si="30"/>
        <v>#N/A</v>
      </c>
      <c r="N431" s="3" t="str">
        <f t="shared" si="31"/>
        <v/>
      </c>
    </row>
    <row r="432" spans="1:14" x14ac:dyDescent="0.2">
      <c r="A432" s="158"/>
      <c r="B432" s="196" t="e">
        <f>VLOOKUP(A432,Adr!A:B,2,FALSE)</f>
        <v>#N/A</v>
      </c>
      <c r="C432" s="182"/>
      <c r="D432" s="280"/>
      <c r="E432" s="222"/>
      <c r="F432" s="158"/>
      <c r="G432" s="161"/>
      <c r="H432" s="161"/>
      <c r="I432" s="184"/>
      <c r="J432" s="159"/>
      <c r="K432" s="5"/>
      <c r="L432" s="159"/>
      <c r="M432" s="5" t="e">
        <f t="shared" si="30"/>
        <v>#N/A</v>
      </c>
      <c r="N432" s="3" t="str">
        <f t="shared" si="31"/>
        <v/>
      </c>
    </row>
    <row r="433" spans="1:14" x14ac:dyDescent="0.2">
      <c r="A433" s="174"/>
      <c r="B433" s="196" t="e">
        <f>VLOOKUP(A433,Adr!A:B,2,FALSE)</f>
        <v>#N/A</v>
      </c>
      <c r="C433" s="177"/>
      <c r="D433" s="279"/>
      <c r="E433" s="165"/>
      <c r="F433" s="158"/>
      <c r="G433" s="161"/>
      <c r="H433" s="161"/>
      <c r="I433" s="184"/>
      <c r="J433" s="159"/>
      <c r="K433" s="5"/>
      <c r="L433" s="159"/>
      <c r="M433" s="5" t="e">
        <f t="shared" si="30"/>
        <v>#N/A</v>
      </c>
      <c r="N433" s="3" t="str">
        <f t="shared" si="31"/>
        <v/>
      </c>
    </row>
    <row r="434" spans="1:14" x14ac:dyDescent="0.2">
      <c r="A434" s="174"/>
      <c r="B434" s="196" t="e">
        <f>VLOOKUP(A434,Adr!A:B,2,FALSE)</f>
        <v>#N/A</v>
      </c>
      <c r="C434" s="188"/>
      <c r="D434" s="279"/>
      <c r="E434" s="222"/>
      <c r="F434" s="158"/>
      <c r="G434" s="161"/>
      <c r="H434" s="161"/>
      <c r="I434" s="184"/>
      <c r="J434" s="159"/>
      <c r="K434" s="5"/>
      <c r="L434" s="159"/>
      <c r="M434" s="5" t="e">
        <f t="shared" si="30"/>
        <v>#N/A</v>
      </c>
      <c r="N434" s="3" t="str">
        <f t="shared" si="31"/>
        <v/>
      </c>
    </row>
    <row r="435" spans="1:14" x14ac:dyDescent="0.2">
      <c r="A435" s="194"/>
      <c r="B435" s="196" t="e">
        <f>VLOOKUP(A435,Adr!A:B,2,FALSE)</f>
        <v>#N/A</v>
      </c>
      <c r="C435" s="188"/>
      <c r="D435" s="280"/>
      <c r="E435" s="165"/>
      <c r="F435" s="158"/>
      <c r="G435" s="161"/>
      <c r="H435" s="161"/>
      <c r="I435" s="184"/>
      <c r="J435" s="159"/>
      <c r="K435" s="5"/>
      <c r="L435" s="159"/>
      <c r="M435" s="5" t="e">
        <f t="shared" si="30"/>
        <v>#N/A</v>
      </c>
      <c r="N435" s="3" t="str">
        <f t="shared" si="31"/>
        <v/>
      </c>
    </row>
    <row r="436" spans="1:14" x14ac:dyDescent="0.2">
      <c r="A436" s="158"/>
      <c r="B436" s="196" t="e">
        <f>VLOOKUP(A436,Adr!A:B,2,FALSE)</f>
        <v>#N/A</v>
      </c>
      <c r="C436" s="188"/>
      <c r="D436" s="281"/>
      <c r="E436" s="222"/>
      <c r="F436" s="158"/>
      <c r="G436" s="161"/>
      <c r="H436" s="161"/>
      <c r="I436" s="184"/>
      <c r="J436" s="159"/>
      <c r="K436" s="5"/>
      <c r="L436" s="159"/>
      <c r="M436" s="5" t="e">
        <f t="shared" si="30"/>
        <v>#N/A</v>
      </c>
      <c r="N436" s="3" t="str">
        <f t="shared" si="31"/>
        <v/>
      </c>
    </row>
    <row r="437" spans="1:14" x14ac:dyDescent="0.2">
      <c r="A437" s="190"/>
      <c r="B437" s="196" t="e">
        <f>VLOOKUP(A437,Adr!A:B,2,FALSE)</f>
        <v>#N/A</v>
      </c>
      <c r="C437" s="182"/>
      <c r="D437" s="280"/>
      <c r="E437" s="222"/>
      <c r="F437" s="158"/>
      <c r="G437" s="161"/>
      <c r="H437" s="161"/>
      <c r="I437" s="184"/>
      <c r="J437" s="159"/>
      <c r="K437" s="5"/>
      <c r="L437" s="159"/>
      <c r="M437" s="5" t="e">
        <f t="shared" si="30"/>
        <v>#N/A</v>
      </c>
      <c r="N437" s="3" t="str">
        <f t="shared" si="31"/>
        <v/>
      </c>
    </row>
    <row r="438" spans="1:14" x14ac:dyDescent="0.2">
      <c r="A438" s="194"/>
      <c r="B438" s="196" t="e">
        <f>VLOOKUP(A438,Adr!A:B,2,FALSE)</f>
        <v>#N/A</v>
      </c>
      <c r="C438" s="182"/>
      <c r="D438" s="280"/>
      <c r="E438" s="222"/>
      <c r="F438" s="158"/>
      <c r="G438" s="161"/>
      <c r="H438" s="161"/>
      <c r="I438" s="184"/>
      <c r="J438" s="159"/>
      <c r="K438" s="5"/>
      <c r="L438" s="159"/>
      <c r="M438" s="5" t="e">
        <f t="shared" si="30"/>
        <v>#N/A</v>
      </c>
      <c r="N438" s="3" t="str">
        <f t="shared" si="31"/>
        <v/>
      </c>
    </row>
    <row r="439" spans="1:14" x14ac:dyDescent="0.2">
      <c r="A439" s="190"/>
      <c r="B439" s="196" t="e">
        <f>VLOOKUP(A439,Adr!A:B,2,FALSE)</f>
        <v>#N/A</v>
      </c>
      <c r="C439" s="188"/>
      <c r="D439" s="279"/>
      <c r="E439" s="165"/>
      <c r="F439" s="158"/>
      <c r="G439" s="161"/>
      <c r="H439" s="161"/>
      <c r="I439" s="184"/>
      <c r="J439" s="159"/>
      <c r="K439" s="5"/>
      <c r="L439" s="159"/>
      <c r="M439" s="5" t="e">
        <f t="shared" si="30"/>
        <v>#N/A</v>
      </c>
      <c r="N439" s="3" t="str">
        <f t="shared" si="31"/>
        <v/>
      </c>
    </row>
    <row r="440" spans="1:14" x14ac:dyDescent="0.2">
      <c r="A440" s="174"/>
      <c r="B440" s="196" t="e">
        <f>VLOOKUP(A440,Adr!A:B,2,FALSE)</f>
        <v>#N/A</v>
      </c>
      <c r="C440" s="188"/>
      <c r="D440" s="279"/>
      <c r="E440" s="165"/>
      <c r="F440" s="158"/>
      <c r="G440" s="161"/>
      <c r="H440" s="161"/>
      <c r="I440" s="184"/>
      <c r="J440" s="159"/>
      <c r="K440" s="5"/>
      <c r="L440" s="159"/>
      <c r="M440" s="5" t="e">
        <f t="shared" si="30"/>
        <v>#N/A</v>
      </c>
      <c r="N440" s="3" t="str">
        <f t="shared" si="31"/>
        <v/>
      </c>
    </row>
    <row r="441" spans="1:14" x14ac:dyDescent="0.2">
      <c r="A441" s="190"/>
      <c r="B441" s="196" t="e">
        <f>VLOOKUP(A441,Adr!A:B,2,FALSE)</f>
        <v>#N/A</v>
      </c>
      <c r="C441" s="177"/>
      <c r="D441" s="279"/>
      <c r="E441" s="165"/>
      <c r="F441" s="158"/>
      <c r="G441" s="161"/>
      <c r="H441" s="161"/>
      <c r="I441" s="184"/>
      <c r="J441" s="159"/>
      <c r="K441" s="5"/>
      <c r="L441" s="159"/>
      <c r="M441" s="5" t="e">
        <f t="shared" si="30"/>
        <v>#N/A</v>
      </c>
      <c r="N441" s="3" t="str">
        <f t="shared" si="31"/>
        <v/>
      </c>
    </row>
    <row r="442" spans="1:14" x14ac:dyDescent="0.2">
      <c r="A442" s="174"/>
      <c r="B442" s="196" t="e">
        <f>VLOOKUP(A442,Adr!A:B,2,FALSE)</f>
        <v>#N/A</v>
      </c>
      <c r="C442" s="177"/>
      <c r="D442" s="279"/>
      <c r="E442" s="222"/>
      <c r="F442" s="158"/>
      <c r="G442" s="161"/>
      <c r="H442" s="161"/>
      <c r="I442" s="184"/>
      <c r="J442" s="159"/>
      <c r="K442" s="5"/>
      <c r="L442" s="159"/>
      <c r="M442" s="5" t="e">
        <f t="shared" si="30"/>
        <v>#N/A</v>
      </c>
      <c r="N442" s="3" t="str">
        <f t="shared" si="31"/>
        <v/>
      </c>
    </row>
    <row r="443" spans="1:14" x14ac:dyDescent="0.2">
      <c r="A443" s="194"/>
      <c r="B443" s="196" t="e">
        <f>VLOOKUP(A443,Adr!A:B,2,FALSE)</f>
        <v>#N/A</v>
      </c>
      <c r="C443" s="177"/>
      <c r="D443" s="279"/>
      <c r="E443" s="165"/>
      <c r="F443" s="158"/>
      <c r="G443" s="161"/>
      <c r="H443" s="161"/>
      <c r="I443" s="184"/>
      <c r="J443" s="159"/>
      <c r="K443" s="5"/>
      <c r="L443" s="159"/>
      <c r="M443" s="5" t="e">
        <f t="shared" si="30"/>
        <v>#N/A</v>
      </c>
      <c r="N443" s="3" t="str">
        <f t="shared" si="31"/>
        <v/>
      </c>
    </row>
    <row r="444" spans="1:14" x14ac:dyDescent="0.2">
      <c r="A444" s="194"/>
      <c r="B444" s="196" t="e">
        <f>VLOOKUP(A444,Adr!A:B,2,FALSE)</f>
        <v>#N/A</v>
      </c>
      <c r="C444" s="177"/>
      <c r="D444" s="279"/>
      <c r="E444" s="165"/>
      <c r="F444" s="158"/>
      <c r="G444" s="161"/>
      <c r="H444" s="161"/>
      <c r="I444" s="184"/>
      <c r="J444" s="159"/>
      <c r="K444" s="5"/>
      <c r="L444" s="159"/>
      <c r="M444" s="5" t="e">
        <f t="shared" si="30"/>
        <v>#N/A</v>
      </c>
      <c r="N444" s="3" t="str">
        <f t="shared" si="31"/>
        <v/>
      </c>
    </row>
    <row r="445" spans="1:14" x14ac:dyDescent="0.2">
      <c r="A445" s="174"/>
      <c r="B445" s="196" t="e">
        <f>VLOOKUP(A445,Adr!A:B,2,FALSE)</f>
        <v>#N/A</v>
      </c>
      <c r="C445" s="177"/>
      <c r="D445" s="279"/>
      <c r="E445" s="222"/>
      <c r="F445" s="158"/>
      <c r="G445" s="161"/>
      <c r="H445" s="161"/>
      <c r="I445" s="184"/>
      <c r="J445" s="159"/>
      <c r="K445" s="5"/>
      <c r="L445" s="159"/>
      <c r="M445" s="5" t="e">
        <f t="shared" si="30"/>
        <v>#N/A</v>
      </c>
      <c r="N445" s="3" t="str">
        <f t="shared" si="31"/>
        <v/>
      </c>
    </row>
    <row r="446" spans="1:14" x14ac:dyDescent="0.2">
      <c r="A446" s="190"/>
      <c r="B446" s="196" t="e">
        <f>VLOOKUP(A446,Adr!A:B,2,FALSE)</f>
        <v>#N/A</v>
      </c>
      <c r="C446" s="161"/>
      <c r="D446" s="280"/>
      <c r="E446" s="165"/>
      <c r="F446" s="158"/>
      <c r="G446" s="161"/>
      <c r="H446" s="161"/>
      <c r="I446" s="184"/>
      <c r="J446" s="159"/>
      <c r="K446" s="5"/>
      <c r="L446" s="159"/>
      <c r="M446" s="5" t="e">
        <f t="shared" si="30"/>
        <v>#N/A</v>
      </c>
      <c r="N446" s="3" t="str">
        <f t="shared" si="31"/>
        <v/>
      </c>
    </row>
    <row r="447" spans="1:14" x14ac:dyDescent="0.2">
      <c r="A447" s="158"/>
      <c r="B447" s="196" t="e">
        <f>VLOOKUP(A447,Adr!A:B,2,FALSE)</f>
        <v>#N/A</v>
      </c>
      <c r="C447" s="188"/>
      <c r="D447" s="281"/>
      <c r="E447" s="222"/>
      <c r="F447" s="158"/>
      <c r="G447" s="161"/>
      <c r="H447" s="161"/>
      <c r="I447" s="184"/>
      <c r="J447" s="159"/>
      <c r="K447" s="5"/>
      <c r="L447" s="159"/>
      <c r="M447" s="5" t="e">
        <f t="shared" si="30"/>
        <v>#N/A</v>
      </c>
      <c r="N447" s="3" t="str">
        <f t="shared" si="31"/>
        <v/>
      </c>
    </row>
    <row r="448" spans="1:14" x14ac:dyDescent="0.2">
      <c r="A448" s="190"/>
      <c r="B448" s="196" t="e">
        <f>VLOOKUP(A448,Adr!A:B,2,FALSE)</f>
        <v>#N/A</v>
      </c>
      <c r="C448" s="161"/>
      <c r="D448" s="164"/>
      <c r="E448" s="165"/>
      <c r="F448" s="158"/>
      <c r="G448" s="161"/>
      <c r="H448" s="161"/>
      <c r="I448" s="184"/>
      <c r="J448" s="159"/>
      <c r="K448" s="5"/>
      <c r="L448" s="159"/>
      <c r="M448" s="5" t="e">
        <f t="shared" si="30"/>
        <v>#N/A</v>
      </c>
      <c r="N448" s="3" t="str">
        <f t="shared" si="31"/>
        <v/>
      </c>
    </row>
    <row r="449" spans="1:14" x14ac:dyDescent="0.2">
      <c r="A449" s="158"/>
      <c r="B449" s="196" t="e">
        <f>VLOOKUP(A449,Adr!A:B,2,FALSE)</f>
        <v>#N/A</v>
      </c>
      <c r="C449" s="177"/>
      <c r="D449" s="279"/>
      <c r="E449" s="165"/>
      <c r="F449" s="158"/>
      <c r="G449" s="161"/>
      <c r="H449" s="161"/>
      <c r="I449" s="184"/>
      <c r="J449" s="159"/>
      <c r="K449" s="5"/>
      <c r="L449" s="159"/>
      <c r="M449" s="5" t="e">
        <f t="shared" si="30"/>
        <v>#N/A</v>
      </c>
      <c r="N449" s="3" t="str">
        <f t="shared" si="31"/>
        <v/>
      </c>
    </row>
    <row r="450" spans="1:14" x14ac:dyDescent="0.2">
      <c r="A450" s="158"/>
      <c r="B450" s="196" t="e">
        <f>VLOOKUP(A450,Adr!A:B,2,FALSE)</f>
        <v>#N/A</v>
      </c>
      <c r="C450" s="189"/>
      <c r="D450" s="183"/>
      <c r="E450" s="165"/>
      <c r="F450" s="158"/>
      <c r="G450" s="161"/>
      <c r="H450" s="161"/>
      <c r="I450" s="184"/>
      <c r="J450" s="159"/>
      <c r="K450" s="5"/>
      <c r="L450" s="159"/>
      <c r="M450" s="5" t="e">
        <f t="shared" ref="M450:M513" si="32">B450&amp;F450&amp;H450&amp;C450</f>
        <v>#N/A</v>
      </c>
      <c r="N450" s="3" t="str">
        <f t="shared" ref="N450:N513" si="33">+I450&amp;H450</f>
        <v/>
      </c>
    </row>
    <row r="451" spans="1:14" x14ac:dyDescent="0.2">
      <c r="A451" s="158"/>
      <c r="B451" s="196" t="e">
        <f>VLOOKUP(A451,Adr!A:B,2,FALSE)</f>
        <v>#N/A</v>
      </c>
      <c r="C451" s="188"/>
      <c r="D451" s="281"/>
      <c r="E451" s="222"/>
      <c r="F451" s="158"/>
      <c r="G451" s="161"/>
      <c r="H451" s="161"/>
      <c r="I451" s="184"/>
      <c r="J451" s="159"/>
      <c r="K451" s="5"/>
      <c r="L451" s="159"/>
      <c r="M451" s="5" t="e">
        <f t="shared" si="32"/>
        <v>#N/A</v>
      </c>
      <c r="N451" s="3" t="str">
        <f t="shared" si="33"/>
        <v/>
      </c>
    </row>
    <row r="452" spans="1:14" x14ac:dyDescent="0.2">
      <c r="A452" s="190"/>
      <c r="B452" s="196" t="e">
        <f>VLOOKUP(A452,Adr!A:B,2,FALSE)</f>
        <v>#N/A</v>
      </c>
      <c r="C452" s="177"/>
      <c r="D452" s="279"/>
      <c r="E452" s="222"/>
      <c r="F452" s="158"/>
      <c r="G452" s="161"/>
      <c r="H452" s="161"/>
      <c r="I452" s="184"/>
      <c r="J452" s="159"/>
      <c r="K452" s="5"/>
      <c r="L452" s="159"/>
      <c r="M452" s="5" t="e">
        <f t="shared" si="32"/>
        <v>#N/A</v>
      </c>
      <c r="N452" s="3" t="str">
        <f t="shared" si="33"/>
        <v/>
      </c>
    </row>
    <row r="453" spans="1:14" x14ac:dyDescent="0.2">
      <c r="A453" s="158"/>
      <c r="B453" s="196" t="e">
        <f>VLOOKUP(A453,Adr!A:B,2,FALSE)</f>
        <v>#N/A</v>
      </c>
      <c r="C453" s="177"/>
      <c r="D453" s="279"/>
      <c r="E453" s="222"/>
      <c r="F453" s="158"/>
      <c r="G453" s="161"/>
      <c r="H453" s="161"/>
      <c r="I453" s="184"/>
      <c r="J453" s="159"/>
      <c r="K453" s="5"/>
      <c r="L453" s="159"/>
      <c r="M453" s="5" t="e">
        <f t="shared" si="32"/>
        <v>#N/A</v>
      </c>
      <c r="N453" s="3" t="str">
        <f t="shared" si="33"/>
        <v/>
      </c>
    </row>
    <row r="454" spans="1:14" x14ac:dyDescent="0.2">
      <c r="A454" s="190"/>
      <c r="B454" s="196" t="e">
        <f>VLOOKUP(A454,Adr!A:B,2,FALSE)</f>
        <v>#N/A</v>
      </c>
      <c r="C454" s="161"/>
      <c r="D454" s="280"/>
      <c r="E454" s="165"/>
      <c r="F454" s="158"/>
      <c r="G454" s="161"/>
      <c r="H454" s="161"/>
      <c r="I454" s="184"/>
      <c r="J454" s="159"/>
      <c r="K454" s="5"/>
      <c r="L454" s="159"/>
      <c r="M454" s="5" t="e">
        <f t="shared" si="32"/>
        <v>#N/A</v>
      </c>
      <c r="N454" s="3" t="str">
        <f t="shared" si="33"/>
        <v/>
      </c>
    </row>
    <row r="455" spans="1:14" x14ac:dyDescent="0.2">
      <c r="A455" s="190"/>
      <c r="B455" s="196" t="e">
        <f>VLOOKUP(A455,Adr!A:B,2,FALSE)</f>
        <v>#N/A</v>
      </c>
      <c r="C455" s="177"/>
      <c r="D455" s="279"/>
      <c r="E455" s="165"/>
      <c r="F455" s="158"/>
      <c r="G455" s="161"/>
      <c r="H455" s="161"/>
      <c r="I455" s="184"/>
      <c r="J455" s="159"/>
      <c r="K455" s="5"/>
      <c r="L455" s="159"/>
      <c r="M455" s="5" t="e">
        <f t="shared" si="32"/>
        <v>#N/A</v>
      </c>
      <c r="N455" s="3" t="str">
        <f t="shared" si="33"/>
        <v/>
      </c>
    </row>
    <row r="456" spans="1:14" x14ac:dyDescent="0.2">
      <c r="A456" s="158"/>
      <c r="B456" s="196" t="e">
        <f>VLOOKUP(A456,Adr!A:B,2,FALSE)</f>
        <v>#N/A</v>
      </c>
      <c r="C456" s="189"/>
      <c r="D456" s="183"/>
      <c r="E456" s="165"/>
      <c r="F456" s="158"/>
      <c r="G456" s="161"/>
      <c r="H456" s="161"/>
      <c r="I456" s="184"/>
      <c r="J456" s="159"/>
      <c r="K456" s="5"/>
      <c r="L456" s="159"/>
      <c r="M456" s="5" t="e">
        <f t="shared" si="32"/>
        <v>#N/A</v>
      </c>
      <c r="N456" s="3" t="str">
        <f t="shared" si="33"/>
        <v/>
      </c>
    </row>
    <row r="457" spans="1:14" x14ac:dyDescent="0.2">
      <c r="A457" s="158"/>
      <c r="B457" s="196" t="e">
        <f>VLOOKUP(A457,Adr!A:B,2,FALSE)</f>
        <v>#N/A</v>
      </c>
      <c r="C457" s="177"/>
      <c r="D457" s="279"/>
      <c r="E457" s="165"/>
      <c r="F457" s="158"/>
      <c r="G457" s="161"/>
      <c r="H457" s="161"/>
      <c r="I457" s="184"/>
      <c r="J457" s="159"/>
      <c r="K457" s="5"/>
      <c r="L457" s="159"/>
      <c r="M457" s="5" t="e">
        <f t="shared" si="32"/>
        <v>#N/A</v>
      </c>
      <c r="N457" s="3" t="str">
        <f t="shared" si="33"/>
        <v/>
      </c>
    </row>
    <row r="458" spans="1:14" x14ac:dyDescent="0.2">
      <c r="A458" s="190"/>
      <c r="B458" s="196" t="e">
        <f>VLOOKUP(A458,Adr!A:B,2,FALSE)</f>
        <v>#N/A</v>
      </c>
      <c r="C458" s="161"/>
      <c r="D458" s="280"/>
      <c r="E458" s="222"/>
      <c r="F458" s="158"/>
      <c r="G458" s="161"/>
      <c r="H458" s="161"/>
      <c r="I458" s="184"/>
      <c r="J458" s="159"/>
      <c r="K458" s="5"/>
      <c r="L458" s="159"/>
      <c r="M458" s="5" t="e">
        <f t="shared" si="32"/>
        <v>#N/A</v>
      </c>
      <c r="N458" s="3" t="str">
        <f t="shared" si="33"/>
        <v/>
      </c>
    </row>
    <row r="459" spans="1:14" x14ac:dyDescent="0.2">
      <c r="A459" s="158"/>
      <c r="B459" s="196" t="e">
        <f>VLOOKUP(A459,Adr!A:B,2,FALSE)</f>
        <v>#N/A</v>
      </c>
      <c r="C459" s="189"/>
      <c r="D459" s="183"/>
      <c r="E459" s="165"/>
      <c r="F459" s="158"/>
      <c r="G459" s="161"/>
      <c r="H459" s="161"/>
      <c r="I459" s="184"/>
      <c r="J459" s="159"/>
      <c r="K459" s="5"/>
      <c r="L459" s="159"/>
      <c r="M459" s="5" t="e">
        <f t="shared" si="32"/>
        <v>#N/A</v>
      </c>
      <c r="N459" s="3" t="str">
        <f t="shared" si="33"/>
        <v/>
      </c>
    </row>
    <row r="460" spans="1:14" x14ac:dyDescent="0.2">
      <c r="A460" s="158"/>
      <c r="B460" s="196" t="e">
        <f>VLOOKUP(A460,Adr!A:B,2,FALSE)</f>
        <v>#N/A</v>
      </c>
      <c r="C460" s="189"/>
      <c r="D460" s="183"/>
      <c r="E460" s="165"/>
      <c r="F460" s="158"/>
      <c r="G460" s="161"/>
      <c r="H460" s="161"/>
      <c r="I460" s="184"/>
      <c r="J460" s="159"/>
      <c r="K460" s="5"/>
      <c r="L460" s="159"/>
      <c r="M460" s="5" t="e">
        <f t="shared" si="32"/>
        <v>#N/A</v>
      </c>
      <c r="N460" s="3" t="str">
        <f t="shared" si="33"/>
        <v/>
      </c>
    </row>
    <row r="461" spans="1:14" x14ac:dyDescent="0.2">
      <c r="A461" s="158"/>
      <c r="B461" s="196" t="e">
        <f>VLOOKUP(A461,Adr!A:B,2,FALSE)</f>
        <v>#N/A</v>
      </c>
      <c r="C461" s="189"/>
      <c r="D461" s="183"/>
      <c r="E461" s="165"/>
      <c r="F461" s="158"/>
      <c r="G461" s="161"/>
      <c r="H461" s="161"/>
      <c r="I461" s="184"/>
      <c r="J461" s="159"/>
      <c r="K461" s="5"/>
      <c r="L461" s="159"/>
      <c r="M461" s="5" t="e">
        <f t="shared" si="32"/>
        <v>#N/A</v>
      </c>
      <c r="N461" s="3" t="str">
        <f t="shared" si="33"/>
        <v/>
      </c>
    </row>
    <row r="462" spans="1:14" x14ac:dyDescent="0.2">
      <c r="A462" s="194"/>
      <c r="B462" s="196" t="e">
        <f>VLOOKUP(A462,Adr!A:B,2,FALSE)</f>
        <v>#N/A</v>
      </c>
      <c r="C462" s="188"/>
      <c r="D462" s="279"/>
      <c r="E462" s="165"/>
      <c r="F462" s="158"/>
      <c r="G462" s="161"/>
      <c r="H462" s="161"/>
      <c r="I462" s="184"/>
      <c r="J462" s="159"/>
      <c r="K462" s="5"/>
      <c r="L462" s="159"/>
      <c r="M462" s="5" t="e">
        <f t="shared" si="32"/>
        <v>#N/A</v>
      </c>
      <c r="N462" s="3" t="str">
        <f t="shared" si="33"/>
        <v/>
      </c>
    </row>
    <row r="463" spans="1:14" x14ac:dyDescent="0.2">
      <c r="A463" s="158"/>
      <c r="B463" s="196" t="e">
        <f>VLOOKUP(A463,Adr!A:B,2,FALSE)</f>
        <v>#N/A</v>
      </c>
      <c r="C463" s="177"/>
      <c r="D463" s="281"/>
      <c r="E463" s="165"/>
      <c r="F463" s="158"/>
      <c r="G463" s="161"/>
      <c r="H463" s="161"/>
      <c r="I463" s="184"/>
      <c r="J463" s="159"/>
      <c r="K463" s="5"/>
      <c r="L463" s="159"/>
      <c r="M463" s="5" t="e">
        <f t="shared" si="32"/>
        <v>#N/A</v>
      </c>
      <c r="N463" s="3" t="str">
        <f t="shared" si="33"/>
        <v/>
      </c>
    </row>
    <row r="464" spans="1:14" x14ac:dyDescent="0.2">
      <c r="A464" s="158"/>
      <c r="B464" s="196" t="e">
        <f>VLOOKUP(A464,Adr!A:B,2,FALSE)</f>
        <v>#N/A</v>
      </c>
      <c r="C464" s="188"/>
      <c r="D464" s="279"/>
      <c r="E464" s="222"/>
      <c r="F464" s="158"/>
      <c r="G464" s="161"/>
      <c r="H464" s="161"/>
      <c r="I464" s="184"/>
      <c r="J464" s="159"/>
      <c r="K464" s="5"/>
      <c r="L464" s="159"/>
      <c r="M464" s="5" t="e">
        <f t="shared" si="32"/>
        <v>#N/A</v>
      </c>
      <c r="N464" s="3" t="str">
        <f t="shared" si="33"/>
        <v/>
      </c>
    </row>
    <row r="465" spans="1:14" x14ac:dyDescent="0.2">
      <c r="A465" s="190"/>
      <c r="B465" s="196" t="e">
        <f>VLOOKUP(A465,Adr!A:B,2,FALSE)</f>
        <v>#N/A</v>
      </c>
      <c r="C465" s="161"/>
      <c r="D465" s="280"/>
      <c r="E465" s="165"/>
      <c r="F465" s="158"/>
      <c r="G465" s="161"/>
      <c r="H465" s="161"/>
      <c r="I465" s="184"/>
      <c r="J465" s="159"/>
      <c r="K465" s="5"/>
      <c r="L465" s="159"/>
      <c r="M465" s="5" t="e">
        <f t="shared" si="32"/>
        <v>#N/A</v>
      </c>
      <c r="N465" s="3" t="str">
        <f t="shared" si="33"/>
        <v/>
      </c>
    </row>
    <row r="466" spans="1:14" x14ac:dyDescent="0.2">
      <c r="A466" s="158"/>
      <c r="B466" s="196" t="e">
        <f>VLOOKUP(A466,Adr!A:B,2,FALSE)</f>
        <v>#N/A</v>
      </c>
      <c r="C466" s="177"/>
      <c r="D466" s="279"/>
      <c r="E466" s="222"/>
      <c r="F466" s="158"/>
      <c r="G466" s="161"/>
      <c r="H466" s="161"/>
      <c r="I466" s="184"/>
      <c r="J466" s="159"/>
      <c r="K466" s="5"/>
      <c r="L466" s="159"/>
      <c r="M466" s="5" t="e">
        <f t="shared" si="32"/>
        <v>#N/A</v>
      </c>
      <c r="N466" s="3" t="str">
        <f t="shared" si="33"/>
        <v/>
      </c>
    </row>
    <row r="467" spans="1:14" x14ac:dyDescent="0.2">
      <c r="A467" s="158"/>
      <c r="B467" s="196" t="e">
        <f>VLOOKUP(A467,Adr!A:B,2,FALSE)</f>
        <v>#N/A</v>
      </c>
      <c r="C467" s="177"/>
      <c r="D467" s="281"/>
      <c r="E467" s="165"/>
      <c r="F467" s="158"/>
      <c r="G467" s="161"/>
      <c r="H467" s="161"/>
      <c r="I467" s="184"/>
      <c r="J467" s="159"/>
      <c r="K467" s="5"/>
      <c r="L467" s="159"/>
      <c r="M467" s="5" t="e">
        <f t="shared" si="32"/>
        <v>#N/A</v>
      </c>
      <c r="N467" s="3" t="str">
        <f t="shared" si="33"/>
        <v/>
      </c>
    </row>
    <row r="468" spans="1:14" x14ac:dyDescent="0.2">
      <c r="A468" s="158"/>
      <c r="B468" s="196" t="e">
        <f>VLOOKUP(A468,Adr!A:B,2,FALSE)</f>
        <v>#N/A</v>
      </c>
      <c r="C468" s="161"/>
      <c r="D468" s="280"/>
      <c r="E468" s="165"/>
      <c r="F468" s="158"/>
      <c r="G468" s="161"/>
      <c r="H468" s="161"/>
      <c r="I468" s="184"/>
      <c r="J468" s="159"/>
      <c r="K468" s="5"/>
      <c r="L468" s="159"/>
      <c r="M468" s="5" t="e">
        <f t="shared" si="32"/>
        <v>#N/A</v>
      </c>
      <c r="N468" s="3" t="str">
        <f t="shared" si="33"/>
        <v/>
      </c>
    </row>
    <row r="469" spans="1:14" x14ac:dyDescent="0.2">
      <c r="A469" s="190"/>
      <c r="B469" s="196" t="e">
        <f>VLOOKUP(A469,Adr!A:B,2,FALSE)</f>
        <v>#N/A</v>
      </c>
      <c r="C469" s="161"/>
      <c r="D469" s="164"/>
      <c r="E469" s="165"/>
      <c r="F469" s="158"/>
      <c r="G469" s="161"/>
      <c r="H469" s="161"/>
      <c r="I469" s="184"/>
      <c r="J469" s="159"/>
      <c r="K469" s="5"/>
      <c r="L469" s="159"/>
      <c r="M469" s="5" t="e">
        <f t="shared" si="32"/>
        <v>#N/A</v>
      </c>
      <c r="N469" s="3" t="str">
        <f t="shared" si="33"/>
        <v/>
      </c>
    </row>
    <row r="470" spans="1:14" x14ac:dyDescent="0.2">
      <c r="A470" s="158"/>
      <c r="B470" s="196" t="e">
        <f>VLOOKUP(A470,Adr!A:B,2,FALSE)</f>
        <v>#N/A</v>
      </c>
      <c r="C470" s="177"/>
      <c r="D470" s="279"/>
      <c r="E470" s="222"/>
      <c r="F470" s="158"/>
      <c r="G470" s="161"/>
      <c r="H470" s="161"/>
      <c r="I470" s="184"/>
      <c r="J470" s="159"/>
      <c r="K470" s="5"/>
      <c r="L470" s="159"/>
      <c r="M470" s="5" t="e">
        <f t="shared" si="32"/>
        <v>#N/A</v>
      </c>
      <c r="N470" s="3" t="str">
        <f t="shared" si="33"/>
        <v/>
      </c>
    </row>
    <row r="471" spans="1:14" x14ac:dyDescent="0.2">
      <c r="A471" s="158"/>
      <c r="B471" s="196" t="e">
        <f>VLOOKUP(A471,Adr!A:B,2,FALSE)</f>
        <v>#N/A</v>
      </c>
      <c r="C471" s="188"/>
      <c r="D471" s="281"/>
      <c r="E471" s="222"/>
      <c r="F471" s="158"/>
      <c r="G471" s="161"/>
      <c r="H471" s="161"/>
      <c r="I471" s="184"/>
      <c r="J471" s="159"/>
      <c r="K471" s="5"/>
      <c r="L471" s="159"/>
      <c r="M471" s="5" t="e">
        <f t="shared" si="32"/>
        <v>#N/A</v>
      </c>
      <c r="N471" s="3" t="str">
        <f t="shared" si="33"/>
        <v/>
      </c>
    </row>
    <row r="472" spans="1:14" x14ac:dyDescent="0.2">
      <c r="A472" s="174"/>
      <c r="B472" s="196" t="e">
        <f>VLOOKUP(A472,Adr!A:B,2,FALSE)</f>
        <v>#N/A</v>
      </c>
      <c r="C472" s="177"/>
      <c r="D472" s="179"/>
      <c r="E472" s="222"/>
      <c r="F472" s="174"/>
      <c r="G472" s="177"/>
      <c r="H472" s="177"/>
      <c r="I472" s="184"/>
      <c r="J472" s="159"/>
      <c r="K472" s="5"/>
      <c r="L472" s="159"/>
      <c r="M472" s="5" t="e">
        <f t="shared" si="32"/>
        <v>#N/A</v>
      </c>
      <c r="N472" s="3" t="str">
        <f t="shared" si="33"/>
        <v/>
      </c>
    </row>
    <row r="473" spans="1:14" x14ac:dyDescent="0.2">
      <c r="A473" s="158"/>
      <c r="B473" s="196" t="e">
        <f>VLOOKUP(A473,Adr!A:B,2,FALSE)</f>
        <v>#N/A</v>
      </c>
      <c r="C473" s="188"/>
      <c r="D473" s="178"/>
      <c r="E473" s="165"/>
      <c r="F473" s="158"/>
      <c r="G473" s="161"/>
      <c r="H473" s="161"/>
      <c r="I473" s="184"/>
      <c r="J473" s="159"/>
      <c r="K473" s="5"/>
      <c r="L473" s="159"/>
      <c r="M473" s="5" t="e">
        <f t="shared" si="32"/>
        <v>#N/A</v>
      </c>
      <c r="N473" s="3" t="str">
        <f t="shared" si="33"/>
        <v/>
      </c>
    </row>
    <row r="474" spans="1:14" x14ac:dyDescent="0.2">
      <c r="A474" s="158"/>
      <c r="B474" s="196" t="e">
        <f>VLOOKUP(A474,Adr!A:B,2,FALSE)</f>
        <v>#N/A</v>
      </c>
      <c r="C474" s="177"/>
      <c r="D474" s="279"/>
      <c r="E474" s="165"/>
      <c r="F474" s="158"/>
      <c r="G474" s="161"/>
      <c r="H474" s="161"/>
      <c r="I474" s="184"/>
      <c r="J474" s="159"/>
      <c r="K474" s="5"/>
      <c r="L474" s="159"/>
      <c r="M474" s="5" t="e">
        <f t="shared" si="32"/>
        <v>#N/A</v>
      </c>
      <c r="N474" s="3" t="str">
        <f t="shared" si="33"/>
        <v/>
      </c>
    </row>
    <row r="475" spans="1:14" x14ac:dyDescent="0.2">
      <c r="A475" s="194"/>
      <c r="B475" s="196" t="e">
        <f>VLOOKUP(A475,Adr!A:B,2,FALSE)</f>
        <v>#N/A</v>
      </c>
      <c r="C475" s="182"/>
      <c r="D475" s="280"/>
      <c r="E475" s="222"/>
      <c r="F475" s="158"/>
      <c r="G475" s="161"/>
      <c r="H475" s="161"/>
      <c r="I475" s="184"/>
      <c r="J475" s="159"/>
      <c r="K475" s="5"/>
      <c r="L475" s="159"/>
      <c r="M475" s="5" t="e">
        <f t="shared" si="32"/>
        <v>#N/A</v>
      </c>
      <c r="N475" s="3" t="str">
        <f t="shared" si="33"/>
        <v/>
      </c>
    </row>
    <row r="476" spans="1:14" x14ac:dyDescent="0.2">
      <c r="A476" s="190"/>
      <c r="B476" s="196" t="e">
        <f>VLOOKUP(A476,Adr!A:B,2,FALSE)</f>
        <v>#N/A</v>
      </c>
      <c r="C476" s="161"/>
      <c r="D476" s="280"/>
      <c r="E476" s="165"/>
      <c r="F476" s="158"/>
      <c r="G476" s="161"/>
      <c r="H476" s="161"/>
      <c r="I476" s="184"/>
      <c r="J476" s="159"/>
      <c r="K476" s="5"/>
      <c r="L476" s="159"/>
      <c r="M476" s="5" t="e">
        <f t="shared" si="32"/>
        <v>#N/A</v>
      </c>
      <c r="N476" s="3" t="str">
        <f t="shared" si="33"/>
        <v/>
      </c>
    </row>
    <row r="477" spans="1:14" x14ac:dyDescent="0.2">
      <c r="A477" s="158"/>
      <c r="B477" s="196" t="e">
        <f>VLOOKUP(A477,Adr!A:B,2,FALSE)</f>
        <v>#N/A</v>
      </c>
      <c r="C477" s="177"/>
      <c r="D477" s="279"/>
      <c r="E477" s="165"/>
      <c r="F477" s="158"/>
      <c r="G477" s="161"/>
      <c r="H477" s="161"/>
      <c r="I477" s="184"/>
      <c r="J477" s="159"/>
      <c r="K477" s="5"/>
      <c r="L477" s="159"/>
      <c r="M477" s="5" t="e">
        <f t="shared" si="32"/>
        <v>#N/A</v>
      </c>
      <c r="N477" s="3" t="str">
        <f t="shared" si="33"/>
        <v/>
      </c>
    </row>
    <row r="478" spans="1:14" x14ac:dyDescent="0.2">
      <c r="A478" s="158"/>
      <c r="B478" s="196" t="e">
        <f>VLOOKUP(A478,Adr!A:B,2,FALSE)</f>
        <v>#N/A</v>
      </c>
      <c r="C478" s="188"/>
      <c r="D478" s="281"/>
      <c r="E478" s="222"/>
      <c r="F478" s="158"/>
      <c r="G478" s="161"/>
      <c r="H478" s="161"/>
      <c r="I478" s="184"/>
      <c r="J478" s="159"/>
      <c r="K478" s="5"/>
      <c r="L478" s="159"/>
      <c r="M478" s="5" t="e">
        <f t="shared" si="32"/>
        <v>#N/A</v>
      </c>
      <c r="N478" s="3" t="str">
        <f t="shared" si="33"/>
        <v/>
      </c>
    </row>
    <row r="479" spans="1:14" x14ac:dyDescent="0.2">
      <c r="A479" s="194"/>
      <c r="B479" s="196" t="e">
        <f>VLOOKUP(A479,Adr!A:B,2,FALSE)</f>
        <v>#N/A</v>
      </c>
      <c r="C479" s="177"/>
      <c r="D479" s="279"/>
      <c r="E479" s="165"/>
      <c r="F479" s="158"/>
      <c r="G479" s="161"/>
      <c r="H479" s="161"/>
      <c r="I479" s="184"/>
      <c r="J479" s="159"/>
      <c r="K479" s="5"/>
      <c r="L479" s="159"/>
      <c r="M479" s="5" t="e">
        <f t="shared" si="32"/>
        <v>#N/A</v>
      </c>
      <c r="N479" s="3" t="str">
        <f t="shared" si="33"/>
        <v/>
      </c>
    </row>
    <row r="480" spans="1:14" x14ac:dyDescent="0.2">
      <c r="A480" s="158"/>
      <c r="B480" s="196" t="e">
        <f>VLOOKUP(A480,Adr!A:B,2,FALSE)</f>
        <v>#N/A</v>
      </c>
      <c r="C480" s="188"/>
      <c r="D480" s="178"/>
      <c r="E480" s="165"/>
      <c r="F480" s="158"/>
      <c r="G480" s="161"/>
      <c r="H480" s="161"/>
      <c r="I480" s="184"/>
      <c r="J480" s="159"/>
      <c r="K480" s="5"/>
      <c r="L480" s="159"/>
      <c r="M480" s="5" t="e">
        <f t="shared" si="32"/>
        <v>#N/A</v>
      </c>
      <c r="N480" s="3" t="str">
        <f t="shared" si="33"/>
        <v/>
      </c>
    </row>
    <row r="481" spans="1:14" x14ac:dyDescent="0.2">
      <c r="A481" s="158"/>
      <c r="B481" s="196" t="e">
        <f>VLOOKUP(A481,Adr!A:B,2,FALSE)</f>
        <v>#N/A</v>
      </c>
      <c r="C481" s="188"/>
      <c r="D481" s="281"/>
      <c r="E481" s="222"/>
      <c r="F481" s="158"/>
      <c r="G481" s="161"/>
      <c r="H481" s="161"/>
      <c r="I481" s="184"/>
      <c r="J481" s="159"/>
      <c r="K481" s="5"/>
      <c r="L481" s="159"/>
      <c r="M481" s="5" t="e">
        <f t="shared" si="32"/>
        <v>#N/A</v>
      </c>
      <c r="N481" s="3" t="str">
        <f t="shared" si="33"/>
        <v/>
      </c>
    </row>
    <row r="482" spans="1:14" x14ac:dyDescent="0.2">
      <c r="A482" s="194"/>
      <c r="B482" s="196" t="e">
        <f>VLOOKUP(A482,Adr!A:B,2,FALSE)</f>
        <v>#N/A</v>
      </c>
      <c r="C482" s="188"/>
      <c r="D482" s="280"/>
      <c r="E482" s="165"/>
      <c r="F482" s="158"/>
      <c r="G482" s="161"/>
      <c r="H482" s="161"/>
      <c r="I482" s="184"/>
      <c r="J482" s="159"/>
      <c r="K482" s="5"/>
      <c r="L482" s="159"/>
      <c r="M482" s="5" t="e">
        <f t="shared" si="32"/>
        <v>#N/A</v>
      </c>
      <c r="N482" s="3" t="str">
        <f t="shared" si="33"/>
        <v/>
      </c>
    </row>
    <row r="483" spans="1:14" x14ac:dyDescent="0.2">
      <c r="A483" s="194"/>
      <c r="B483" s="196" t="e">
        <f>VLOOKUP(A483,Adr!A:B,2,FALSE)</f>
        <v>#N/A</v>
      </c>
      <c r="C483" s="188"/>
      <c r="D483" s="281"/>
      <c r="E483" s="222"/>
      <c r="F483" s="158"/>
      <c r="G483" s="161"/>
      <c r="H483" s="161"/>
      <c r="I483" s="184"/>
      <c r="J483" s="159"/>
      <c r="K483" s="5"/>
      <c r="L483" s="159"/>
      <c r="M483" s="5" t="e">
        <f t="shared" si="32"/>
        <v>#N/A</v>
      </c>
      <c r="N483" s="3" t="str">
        <f t="shared" si="33"/>
        <v/>
      </c>
    </row>
    <row r="484" spans="1:14" x14ac:dyDescent="0.2">
      <c r="A484" s="158"/>
      <c r="B484" s="196" t="e">
        <f>VLOOKUP(A484,Adr!A:B,2,FALSE)</f>
        <v>#N/A</v>
      </c>
      <c r="C484" s="177"/>
      <c r="D484" s="179"/>
      <c r="E484" s="165"/>
      <c r="F484" s="174"/>
      <c r="G484" s="177"/>
      <c r="H484" s="177"/>
      <c r="I484" s="184"/>
      <c r="J484" s="159"/>
      <c r="K484" s="5"/>
      <c r="L484" s="159"/>
      <c r="M484" s="5" t="e">
        <f t="shared" si="32"/>
        <v>#N/A</v>
      </c>
      <c r="N484" s="3" t="str">
        <f t="shared" si="33"/>
        <v/>
      </c>
    </row>
    <row r="485" spans="1:14" x14ac:dyDescent="0.2">
      <c r="A485" s="194"/>
      <c r="B485" s="196" t="e">
        <f>VLOOKUP(A485,Adr!A:B,2,FALSE)</f>
        <v>#N/A</v>
      </c>
      <c r="C485" s="161"/>
      <c r="D485" s="280"/>
      <c r="E485" s="165"/>
      <c r="F485" s="158"/>
      <c r="G485" s="161"/>
      <c r="H485" s="161"/>
      <c r="I485" s="184"/>
      <c r="J485" s="159"/>
      <c r="K485" s="5"/>
      <c r="L485" s="159"/>
      <c r="M485" s="5" t="e">
        <f t="shared" si="32"/>
        <v>#N/A</v>
      </c>
      <c r="N485" s="3" t="str">
        <f t="shared" si="33"/>
        <v/>
      </c>
    </row>
    <row r="486" spans="1:14" x14ac:dyDescent="0.2">
      <c r="A486" s="158"/>
      <c r="B486" s="196" t="e">
        <f>VLOOKUP(A486,Adr!A:B,2,FALSE)</f>
        <v>#N/A</v>
      </c>
      <c r="C486" s="189"/>
      <c r="D486" s="282"/>
      <c r="E486" s="165"/>
      <c r="F486" s="158"/>
      <c r="G486" s="161"/>
      <c r="H486" s="161"/>
      <c r="I486" s="184"/>
      <c r="J486" s="159"/>
      <c r="K486" s="5"/>
      <c r="L486" s="159"/>
      <c r="M486" s="5" t="e">
        <f t="shared" si="32"/>
        <v>#N/A</v>
      </c>
      <c r="N486" s="3" t="str">
        <f t="shared" si="33"/>
        <v/>
      </c>
    </row>
    <row r="487" spans="1:14" x14ac:dyDescent="0.2">
      <c r="A487" s="194"/>
      <c r="B487" s="196" t="e">
        <f>VLOOKUP(A487,Adr!A:B,2,FALSE)</f>
        <v>#N/A</v>
      </c>
      <c r="C487" s="177"/>
      <c r="D487" s="279"/>
      <c r="E487" s="222"/>
      <c r="F487" s="158"/>
      <c r="G487" s="161"/>
      <c r="H487" s="161"/>
      <c r="I487" s="184"/>
      <c r="J487" s="159"/>
      <c r="K487" s="5"/>
      <c r="L487" s="159"/>
      <c r="M487" s="5" t="e">
        <f t="shared" si="32"/>
        <v>#N/A</v>
      </c>
      <c r="N487" s="3" t="str">
        <f t="shared" si="33"/>
        <v/>
      </c>
    </row>
    <row r="488" spans="1:14" x14ac:dyDescent="0.2">
      <c r="A488" s="194"/>
      <c r="B488" s="196" t="e">
        <f>VLOOKUP(A488,Adr!A:B,2,FALSE)</f>
        <v>#N/A</v>
      </c>
      <c r="C488" s="161"/>
      <c r="D488" s="280"/>
      <c r="E488" s="165"/>
      <c r="F488" s="158"/>
      <c r="G488" s="161"/>
      <c r="H488" s="161"/>
      <c r="I488" s="184"/>
      <c r="J488" s="159"/>
      <c r="K488" s="5"/>
      <c r="L488" s="159"/>
      <c r="M488" s="5" t="e">
        <f t="shared" si="32"/>
        <v>#N/A</v>
      </c>
      <c r="N488" s="3" t="str">
        <f t="shared" si="33"/>
        <v/>
      </c>
    </row>
    <row r="489" spans="1:14" x14ac:dyDescent="0.2">
      <c r="A489" s="158"/>
      <c r="B489" s="196" t="e">
        <f>VLOOKUP(A489,Adr!A:B,2,FALSE)</f>
        <v>#N/A</v>
      </c>
      <c r="C489" s="177"/>
      <c r="D489" s="279"/>
      <c r="E489" s="165"/>
      <c r="F489" s="158"/>
      <c r="G489" s="161"/>
      <c r="H489" s="161"/>
      <c r="I489" s="184"/>
      <c r="J489" s="159"/>
      <c r="K489" s="5"/>
      <c r="L489" s="159"/>
      <c r="M489" s="5" t="e">
        <f t="shared" si="32"/>
        <v>#N/A</v>
      </c>
      <c r="N489" s="3" t="str">
        <f t="shared" si="33"/>
        <v/>
      </c>
    </row>
    <row r="490" spans="1:14" x14ac:dyDescent="0.2">
      <c r="A490" s="194"/>
      <c r="B490" s="196" t="e">
        <f>VLOOKUP(A490,Adr!A:B,2,FALSE)</f>
        <v>#N/A</v>
      </c>
      <c r="C490" s="188"/>
      <c r="D490" s="281"/>
      <c r="E490" s="165"/>
      <c r="F490" s="158"/>
      <c r="G490" s="161"/>
      <c r="H490" s="161"/>
      <c r="I490" s="184"/>
      <c r="J490" s="159"/>
      <c r="K490" s="5"/>
      <c r="L490" s="159"/>
      <c r="M490" s="5" t="e">
        <f t="shared" si="32"/>
        <v>#N/A</v>
      </c>
      <c r="N490" s="3" t="str">
        <f t="shared" si="33"/>
        <v/>
      </c>
    </row>
    <row r="491" spans="1:14" x14ac:dyDescent="0.2">
      <c r="A491" s="194"/>
      <c r="B491" s="196" t="e">
        <f>VLOOKUP(A491,Adr!A:B,2,FALSE)</f>
        <v>#N/A</v>
      </c>
      <c r="C491" s="177"/>
      <c r="D491" s="281"/>
      <c r="E491" s="165"/>
      <c r="F491" s="158"/>
      <c r="G491" s="161"/>
      <c r="H491" s="161"/>
      <c r="I491" s="184"/>
      <c r="J491" s="159"/>
      <c r="K491" s="5"/>
      <c r="L491" s="159"/>
      <c r="M491" s="5" t="e">
        <f t="shared" si="32"/>
        <v>#N/A</v>
      </c>
      <c r="N491" s="3" t="str">
        <f t="shared" si="33"/>
        <v/>
      </c>
    </row>
    <row r="492" spans="1:14" x14ac:dyDescent="0.2">
      <c r="A492" s="190"/>
      <c r="B492" s="196" t="e">
        <f>VLOOKUP(A492,Adr!A:B,2,FALSE)</f>
        <v>#N/A</v>
      </c>
      <c r="C492" s="188"/>
      <c r="D492" s="281"/>
      <c r="E492" s="222"/>
      <c r="F492" s="158"/>
      <c r="G492" s="161"/>
      <c r="H492" s="161"/>
      <c r="I492" s="184"/>
      <c r="J492" s="159"/>
      <c r="K492" s="5"/>
      <c r="L492" s="159"/>
      <c r="M492" s="5" t="e">
        <f t="shared" si="32"/>
        <v>#N/A</v>
      </c>
      <c r="N492" s="3" t="str">
        <f t="shared" si="33"/>
        <v/>
      </c>
    </row>
    <row r="493" spans="1:14" x14ac:dyDescent="0.2">
      <c r="A493" s="194"/>
      <c r="B493" s="196" t="e">
        <f>VLOOKUP(A493,Adr!A:B,2,FALSE)</f>
        <v>#N/A</v>
      </c>
      <c r="C493" s="177"/>
      <c r="D493" s="279"/>
      <c r="E493" s="222"/>
      <c r="F493" s="158"/>
      <c r="G493" s="161"/>
      <c r="H493" s="161"/>
      <c r="I493" s="184"/>
      <c r="J493" s="159"/>
      <c r="K493" s="5"/>
      <c r="L493" s="159"/>
      <c r="M493" s="5" t="e">
        <f t="shared" si="32"/>
        <v>#N/A</v>
      </c>
      <c r="N493" s="3" t="str">
        <f t="shared" si="33"/>
        <v/>
      </c>
    </row>
    <row r="494" spans="1:14" x14ac:dyDescent="0.2">
      <c r="A494" s="190"/>
      <c r="B494" s="196" t="e">
        <f>VLOOKUP(A494,Adr!A:B,2,FALSE)</f>
        <v>#N/A</v>
      </c>
      <c r="C494" s="161"/>
      <c r="D494" s="280"/>
      <c r="E494" s="222"/>
      <c r="F494" s="158"/>
      <c r="G494" s="161"/>
      <c r="H494" s="161"/>
      <c r="I494" s="184"/>
      <c r="J494" s="159"/>
      <c r="K494" s="5"/>
      <c r="L494" s="159"/>
      <c r="M494" s="5" t="e">
        <f t="shared" si="32"/>
        <v>#N/A</v>
      </c>
      <c r="N494" s="3" t="str">
        <f t="shared" si="33"/>
        <v/>
      </c>
    </row>
    <row r="495" spans="1:14" x14ac:dyDescent="0.2">
      <c r="A495" s="190"/>
      <c r="B495" s="196" t="e">
        <f>VLOOKUP(A495,Adr!A:B,2,FALSE)</f>
        <v>#N/A</v>
      </c>
      <c r="C495" s="188"/>
      <c r="D495" s="279"/>
      <c r="E495" s="222"/>
      <c r="F495" s="158"/>
      <c r="G495" s="161"/>
      <c r="H495" s="161"/>
      <c r="I495" s="184"/>
      <c r="J495" s="159"/>
      <c r="K495" s="5"/>
      <c r="L495" s="159"/>
      <c r="M495" s="5" t="e">
        <f t="shared" si="32"/>
        <v>#N/A</v>
      </c>
      <c r="N495" s="3" t="str">
        <f t="shared" si="33"/>
        <v/>
      </c>
    </row>
    <row r="496" spans="1:14" x14ac:dyDescent="0.2">
      <c r="A496" s="190"/>
      <c r="B496" s="196" t="e">
        <f>VLOOKUP(A496,Adr!A:B,2,FALSE)</f>
        <v>#N/A</v>
      </c>
      <c r="C496" s="177"/>
      <c r="D496" s="279"/>
      <c r="E496" s="165"/>
      <c r="F496" s="158"/>
      <c r="G496" s="161"/>
      <c r="H496" s="161"/>
      <c r="I496" s="184"/>
      <c r="J496" s="159"/>
      <c r="K496" s="5"/>
      <c r="L496" s="159"/>
      <c r="M496" s="5" t="e">
        <f t="shared" si="32"/>
        <v>#N/A</v>
      </c>
      <c r="N496" s="3" t="str">
        <f t="shared" si="33"/>
        <v/>
      </c>
    </row>
    <row r="497" spans="1:14" x14ac:dyDescent="0.2">
      <c r="A497" s="190"/>
      <c r="B497" s="196" t="e">
        <f>VLOOKUP(A497,Adr!A:B,2,FALSE)</f>
        <v>#N/A</v>
      </c>
      <c r="C497" s="177"/>
      <c r="D497" s="279"/>
      <c r="E497" s="222"/>
      <c r="F497" s="158"/>
      <c r="G497" s="161"/>
      <c r="H497" s="161"/>
      <c r="I497" s="184"/>
      <c r="J497" s="159"/>
      <c r="K497" s="5"/>
      <c r="L497" s="159"/>
      <c r="M497" s="5" t="e">
        <f t="shared" si="32"/>
        <v>#N/A</v>
      </c>
      <c r="N497" s="3" t="str">
        <f t="shared" si="33"/>
        <v/>
      </c>
    </row>
    <row r="498" spans="1:14" x14ac:dyDescent="0.2">
      <c r="A498" s="158"/>
      <c r="B498" s="196" t="e">
        <f>VLOOKUP(A498,Adr!A:B,2,FALSE)</f>
        <v>#N/A</v>
      </c>
      <c r="C498" s="188"/>
      <c r="D498" s="279"/>
      <c r="E498" s="165"/>
      <c r="F498" s="158"/>
      <c r="G498" s="161"/>
      <c r="H498" s="161"/>
      <c r="I498" s="184"/>
      <c r="J498" s="159"/>
      <c r="K498" s="5"/>
      <c r="L498" s="159"/>
      <c r="M498" s="5" t="e">
        <f t="shared" si="32"/>
        <v>#N/A</v>
      </c>
      <c r="N498" s="3" t="str">
        <f t="shared" si="33"/>
        <v/>
      </c>
    </row>
    <row r="499" spans="1:14" x14ac:dyDescent="0.2">
      <c r="A499" s="194"/>
      <c r="B499" s="196" t="e">
        <f>VLOOKUP(A499,Adr!A:B,2,FALSE)</f>
        <v>#N/A</v>
      </c>
      <c r="C499" s="189"/>
      <c r="D499" s="282"/>
      <c r="E499" s="222"/>
      <c r="F499" s="158"/>
      <c r="G499" s="161"/>
      <c r="H499" s="161"/>
      <c r="I499" s="184"/>
      <c r="J499" s="159"/>
      <c r="K499" s="5"/>
      <c r="L499" s="159"/>
      <c r="M499" s="5" t="e">
        <f t="shared" si="32"/>
        <v>#N/A</v>
      </c>
      <c r="N499" s="3" t="str">
        <f t="shared" si="33"/>
        <v/>
      </c>
    </row>
    <row r="500" spans="1:14" x14ac:dyDescent="0.2">
      <c r="A500" s="194"/>
      <c r="B500" s="196" t="e">
        <f>VLOOKUP(A500,Adr!A:B,2,FALSE)</f>
        <v>#N/A</v>
      </c>
      <c r="C500" s="188"/>
      <c r="D500" s="281"/>
      <c r="E500" s="222"/>
      <c r="F500" s="158"/>
      <c r="G500" s="161"/>
      <c r="H500" s="161"/>
      <c r="I500" s="184"/>
      <c r="J500" s="159"/>
      <c r="K500" s="5"/>
      <c r="L500" s="159"/>
      <c r="M500" s="5" t="e">
        <f t="shared" si="32"/>
        <v>#N/A</v>
      </c>
      <c r="N500" s="3" t="str">
        <f t="shared" si="33"/>
        <v/>
      </c>
    </row>
    <row r="501" spans="1:14" x14ac:dyDescent="0.2">
      <c r="A501" s="158"/>
      <c r="B501" s="196" t="e">
        <f>VLOOKUP(A501,Adr!A:B,2,FALSE)</f>
        <v>#N/A</v>
      </c>
      <c r="C501" s="188"/>
      <c r="D501" s="281"/>
      <c r="E501" s="165"/>
      <c r="F501" s="158"/>
      <c r="G501" s="161"/>
      <c r="H501" s="161"/>
      <c r="I501" s="184"/>
      <c r="J501" s="159"/>
      <c r="K501" s="5"/>
      <c r="L501" s="159"/>
      <c r="M501" s="5" t="e">
        <f t="shared" si="32"/>
        <v>#N/A</v>
      </c>
      <c r="N501" s="3" t="str">
        <f t="shared" si="33"/>
        <v/>
      </c>
    </row>
    <row r="502" spans="1:14" x14ac:dyDescent="0.2">
      <c r="A502" s="190"/>
      <c r="B502" s="196" t="e">
        <f>VLOOKUP(A502,Adr!A:B,2,FALSE)</f>
        <v>#N/A</v>
      </c>
      <c r="C502" s="177"/>
      <c r="D502" s="279"/>
      <c r="E502" s="165"/>
      <c r="F502" s="158"/>
      <c r="G502" s="161"/>
      <c r="H502" s="161"/>
      <c r="I502" s="184"/>
      <c r="J502" s="159"/>
      <c r="K502" s="5"/>
      <c r="L502" s="159"/>
      <c r="M502" s="5" t="e">
        <f t="shared" si="32"/>
        <v>#N/A</v>
      </c>
      <c r="N502" s="3" t="str">
        <f t="shared" si="33"/>
        <v/>
      </c>
    </row>
    <row r="503" spans="1:14" x14ac:dyDescent="0.2">
      <c r="A503" s="190"/>
      <c r="B503" s="196" t="e">
        <f>VLOOKUP(A503,Adr!A:B,2,FALSE)</f>
        <v>#N/A</v>
      </c>
      <c r="C503" s="177"/>
      <c r="D503" s="279"/>
      <c r="E503" s="222"/>
      <c r="F503" s="158"/>
      <c r="G503" s="161"/>
      <c r="H503" s="161"/>
      <c r="I503" s="184"/>
      <c r="J503" s="159"/>
      <c r="K503" s="5"/>
      <c r="L503" s="159"/>
      <c r="M503" s="5" t="e">
        <f t="shared" si="32"/>
        <v>#N/A</v>
      </c>
      <c r="N503" s="3" t="str">
        <f t="shared" si="33"/>
        <v/>
      </c>
    </row>
    <row r="504" spans="1:14" x14ac:dyDescent="0.2">
      <c r="A504" s="174"/>
      <c r="B504" s="196" t="e">
        <f>VLOOKUP(A504,Adr!A:B,2,FALSE)</f>
        <v>#N/A</v>
      </c>
      <c r="C504" s="177"/>
      <c r="D504" s="279"/>
      <c r="E504" s="165"/>
      <c r="F504" s="158"/>
      <c r="G504" s="161"/>
      <c r="H504" s="161"/>
      <c r="I504" s="184"/>
      <c r="J504" s="159"/>
      <c r="K504" s="5"/>
      <c r="L504" s="159"/>
      <c r="M504" s="5" t="e">
        <f t="shared" si="32"/>
        <v>#N/A</v>
      </c>
      <c r="N504" s="3" t="str">
        <f t="shared" si="33"/>
        <v/>
      </c>
    </row>
    <row r="505" spans="1:14" x14ac:dyDescent="0.2">
      <c r="A505" s="158"/>
      <c r="B505" s="196" t="e">
        <f>VLOOKUP(A505,Adr!A:B,2,FALSE)</f>
        <v>#N/A</v>
      </c>
      <c r="C505" s="188"/>
      <c r="D505" s="281"/>
      <c r="E505" s="222"/>
      <c r="F505" s="158"/>
      <c r="G505" s="161"/>
      <c r="H505" s="161"/>
      <c r="I505" s="184"/>
      <c r="J505" s="159"/>
      <c r="K505" s="5"/>
      <c r="L505" s="159"/>
      <c r="M505" s="5" t="e">
        <f t="shared" si="32"/>
        <v>#N/A</v>
      </c>
      <c r="N505" s="3" t="str">
        <f t="shared" si="33"/>
        <v/>
      </c>
    </row>
    <row r="506" spans="1:14" x14ac:dyDescent="0.2">
      <c r="A506" s="158"/>
      <c r="B506" s="196" t="e">
        <f>VLOOKUP(A506,Adr!A:B,2,FALSE)</f>
        <v>#N/A</v>
      </c>
      <c r="C506" s="188"/>
      <c r="D506" s="281"/>
      <c r="E506" s="165"/>
      <c r="F506" s="158"/>
      <c r="G506" s="161"/>
      <c r="H506" s="161"/>
      <c r="I506" s="184"/>
      <c r="J506" s="159"/>
      <c r="K506" s="5"/>
      <c r="L506" s="159"/>
      <c r="M506" s="5" t="e">
        <f t="shared" si="32"/>
        <v>#N/A</v>
      </c>
      <c r="N506" s="3" t="str">
        <f t="shared" si="33"/>
        <v/>
      </c>
    </row>
    <row r="507" spans="1:14" x14ac:dyDescent="0.2">
      <c r="A507" s="190"/>
      <c r="B507" s="196" t="e">
        <f>VLOOKUP(A507,Adr!A:B,2,FALSE)</f>
        <v>#N/A</v>
      </c>
      <c r="C507" s="177"/>
      <c r="D507" s="279"/>
      <c r="E507" s="222"/>
      <c r="F507" s="158"/>
      <c r="G507" s="161"/>
      <c r="H507" s="161"/>
      <c r="I507" s="184"/>
      <c r="J507" s="159"/>
      <c r="K507" s="5"/>
      <c r="L507" s="159"/>
      <c r="M507" s="5" t="e">
        <f t="shared" si="32"/>
        <v>#N/A</v>
      </c>
      <c r="N507" s="3" t="str">
        <f t="shared" si="33"/>
        <v/>
      </c>
    </row>
    <row r="508" spans="1:14" x14ac:dyDescent="0.2">
      <c r="A508" s="158"/>
      <c r="B508" s="196" t="e">
        <f>VLOOKUP(A508,Adr!A:B,2,FALSE)</f>
        <v>#N/A</v>
      </c>
      <c r="C508" s="161"/>
      <c r="D508" s="280"/>
      <c r="E508" s="165"/>
      <c r="F508" s="158"/>
      <c r="G508" s="161"/>
      <c r="H508" s="161"/>
      <c r="I508" s="184"/>
      <c r="J508" s="159"/>
      <c r="K508" s="5"/>
      <c r="L508" s="159"/>
      <c r="M508" s="5" t="e">
        <f t="shared" si="32"/>
        <v>#N/A</v>
      </c>
      <c r="N508" s="3" t="str">
        <f t="shared" si="33"/>
        <v/>
      </c>
    </row>
    <row r="509" spans="1:14" x14ac:dyDescent="0.2">
      <c r="A509" s="158"/>
      <c r="B509" s="196" t="e">
        <f>VLOOKUP(A509,Adr!A:B,2,FALSE)</f>
        <v>#N/A</v>
      </c>
      <c r="C509" s="188"/>
      <c r="D509" s="281"/>
      <c r="E509" s="222"/>
      <c r="F509" s="158"/>
      <c r="G509" s="161"/>
      <c r="H509" s="161"/>
      <c r="I509" s="184"/>
      <c r="J509" s="159"/>
      <c r="K509" s="5"/>
      <c r="L509" s="159"/>
      <c r="M509" s="5" t="e">
        <f t="shared" si="32"/>
        <v>#N/A</v>
      </c>
      <c r="N509" s="3" t="str">
        <f t="shared" si="33"/>
        <v/>
      </c>
    </row>
    <row r="510" spans="1:14" x14ac:dyDescent="0.2">
      <c r="A510" s="190"/>
      <c r="B510" s="196" t="e">
        <f>VLOOKUP(A510,Adr!A:B,2,FALSE)</f>
        <v>#N/A</v>
      </c>
      <c r="C510" s="161"/>
      <c r="D510" s="280"/>
      <c r="E510" s="165"/>
      <c r="F510" s="158"/>
      <c r="G510" s="161"/>
      <c r="H510" s="161"/>
      <c r="I510" s="184"/>
      <c r="J510" s="159"/>
      <c r="K510" s="5"/>
      <c r="L510" s="159"/>
      <c r="M510" s="5" t="e">
        <f t="shared" si="32"/>
        <v>#N/A</v>
      </c>
      <c r="N510" s="3" t="str">
        <f t="shared" si="33"/>
        <v/>
      </c>
    </row>
    <row r="511" spans="1:14" x14ac:dyDescent="0.2">
      <c r="A511" s="158"/>
      <c r="B511" s="196" t="e">
        <f>VLOOKUP(A511,Adr!A:B,2,FALSE)</f>
        <v>#N/A</v>
      </c>
      <c r="C511" s="188"/>
      <c r="D511" s="164"/>
      <c r="E511" s="165"/>
      <c r="F511" s="158"/>
      <c r="G511" s="161"/>
      <c r="H511" s="161"/>
      <c r="I511" s="184"/>
      <c r="J511" s="159"/>
      <c r="K511" s="5"/>
      <c r="L511" s="159"/>
      <c r="M511" s="5" t="e">
        <f t="shared" si="32"/>
        <v>#N/A</v>
      </c>
      <c r="N511" s="3" t="str">
        <f t="shared" si="33"/>
        <v/>
      </c>
    </row>
    <row r="512" spans="1:14" x14ac:dyDescent="0.2">
      <c r="A512" s="158"/>
      <c r="B512" s="196" t="e">
        <f>VLOOKUP(A512,Adr!A:B,2,FALSE)</f>
        <v>#N/A</v>
      </c>
      <c r="C512" s="182"/>
      <c r="D512" s="164"/>
      <c r="E512" s="165"/>
      <c r="F512" s="158"/>
      <c r="G512" s="161"/>
      <c r="H512" s="161"/>
      <c r="I512" s="184"/>
      <c r="J512" s="159"/>
      <c r="K512" s="5"/>
      <c r="L512" s="159"/>
      <c r="M512" s="5" t="e">
        <f t="shared" si="32"/>
        <v>#N/A</v>
      </c>
      <c r="N512" s="3" t="str">
        <f t="shared" si="33"/>
        <v/>
      </c>
    </row>
    <row r="513" spans="1:14" x14ac:dyDescent="0.2">
      <c r="A513" s="158"/>
      <c r="B513" s="196" t="e">
        <f>VLOOKUP(A513,Adr!A:B,2,FALSE)</f>
        <v>#N/A</v>
      </c>
      <c r="C513" s="182"/>
      <c r="D513" s="164"/>
      <c r="E513" s="165"/>
      <c r="F513" s="158"/>
      <c r="G513" s="161"/>
      <c r="H513" s="161"/>
      <c r="I513" s="184"/>
      <c r="J513" s="159"/>
      <c r="K513" s="5"/>
      <c r="L513" s="159"/>
      <c r="M513" s="5" t="e">
        <f t="shared" si="32"/>
        <v>#N/A</v>
      </c>
      <c r="N513" s="3" t="str">
        <f t="shared" si="33"/>
        <v/>
      </c>
    </row>
    <row r="514" spans="1:14" x14ac:dyDescent="0.2">
      <c r="A514" s="158"/>
      <c r="B514" s="196" t="e">
        <f>VLOOKUP(A514,Adr!A:B,2,FALSE)</f>
        <v>#N/A</v>
      </c>
      <c r="C514" s="188"/>
      <c r="D514" s="179"/>
      <c r="E514" s="165"/>
      <c r="F514" s="158"/>
      <c r="G514" s="161"/>
      <c r="H514" s="161"/>
      <c r="I514" s="184"/>
      <c r="J514" s="159"/>
      <c r="K514" s="5"/>
      <c r="L514" s="159"/>
      <c r="M514" s="5" t="e">
        <f t="shared" ref="M514:M577" si="34">B514&amp;F514&amp;H514&amp;C514</f>
        <v>#N/A</v>
      </c>
      <c r="N514" s="3" t="str">
        <f t="shared" ref="N514:N577" si="35">+I514&amp;H514</f>
        <v/>
      </c>
    </row>
    <row r="515" spans="1:14" x14ac:dyDescent="0.2">
      <c r="A515" s="158"/>
      <c r="B515" s="196" t="e">
        <f>VLOOKUP(A515,Adr!A:B,2,FALSE)</f>
        <v>#N/A</v>
      </c>
      <c r="C515" s="188"/>
      <c r="D515" s="179"/>
      <c r="E515" s="165"/>
      <c r="F515" s="158"/>
      <c r="G515" s="161"/>
      <c r="H515" s="161"/>
      <c r="I515" s="184"/>
      <c r="J515" s="159"/>
      <c r="K515" s="5"/>
      <c r="L515" s="159"/>
      <c r="M515" s="5" t="e">
        <f t="shared" si="34"/>
        <v>#N/A</v>
      </c>
      <c r="N515" s="3" t="str">
        <f t="shared" si="35"/>
        <v/>
      </c>
    </row>
    <row r="516" spans="1:14" x14ac:dyDescent="0.2">
      <c r="A516" s="158"/>
      <c r="B516" s="196" t="e">
        <f>VLOOKUP(A516,Adr!A:B,2,FALSE)</f>
        <v>#N/A</v>
      </c>
      <c r="C516" s="177"/>
      <c r="D516" s="179"/>
      <c r="E516" s="165"/>
      <c r="F516" s="174"/>
      <c r="G516" s="177"/>
      <c r="H516" s="177"/>
      <c r="I516" s="184"/>
      <c r="J516" s="159"/>
      <c r="K516" s="5"/>
      <c r="L516" s="159"/>
      <c r="M516" s="5" t="e">
        <f t="shared" si="34"/>
        <v>#N/A</v>
      </c>
      <c r="N516" s="3" t="str">
        <f t="shared" si="35"/>
        <v/>
      </c>
    </row>
    <row r="517" spans="1:14" x14ac:dyDescent="0.2">
      <c r="A517" s="158"/>
      <c r="B517" s="196" t="e">
        <f>VLOOKUP(A517,Adr!A:B,2,FALSE)</f>
        <v>#N/A</v>
      </c>
      <c r="C517" s="189"/>
      <c r="D517" s="183"/>
      <c r="E517" s="165"/>
      <c r="F517" s="174"/>
      <c r="G517" s="177"/>
      <c r="H517" s="177"/>
      <c r="I517" s="184"/>
      <c r="J517" s="159"/>
      <c r="K517" s="5"/>
      <c r="L517" s="159"/>
      <c r="M517" s="5" t="e">
        <f t="shared" si="34"/>
        <v>#N/A</v>
      </c>
      <c r="N517" s="3" t="str">
        <f t="shared" si="35"/>
        <v/>
      </c>
    </row>
    <row r="518" spans="1:14" x14ac:dyDescent="0.2">
      <c r="A518" s="158"/>
      <c r="B518" s="196" t="e">
        <f>VLOOKUP(A518,Adr!A:B,2,FALSE)</f>
        <v>#N/A</v>
      </c>
      <c r="C518" s="177"/>
      <c r="D518" s="179"/>
      <c r="E518" s="165"/>
      <c r="F518" s="174"/>
      <c r="G518" s="177"/>
      <c r="H518" s="177"/>
      <c r="I518" s="184"/>
      <c r="J518" s="159"/>
      <c r="K518" s="5"/>
      <c r="L518" s="159"/>
      <c r="M518" s="5" t="e">
        <f t="shared" si="34"/>
        <v>#N/A</v>
      </c>
      <c r="N518" s="3" t="str">
        <f t="shared" si="35"/>
        <v/>
      </c>
    </row>
    <row r="519" spans="1:14" x14ac:dyDescent="0.2">
      <c r="A519" s="174"/>
      <c r="B519" s="196" t="e">
        <f>VLOOKUP(A519,Adr!A:B,2,FALSE)</f>
        <v>#N/A</v>
      </c>
      <c r="C519" s="177"/>
      <c r="D519" s="179"/>
      <c r="E519" s="222"/>
      <c r="F519" s="174"/>
      <c r="G519" s="177"/>
      <c r="H519" s="177"/>
      <c r="I519" s="184"/>
      <c r="J519" s="159"/>
      <c r="K519" s="5"/>
      <c r="L519" s="159"/>
      <c r="M519" s="5" t="e">
        <f t="shared" si="34"/>
        <v>#N/A</v>
      </c>
      <c r="N519" s="3" t="str">
        <f t="shared" si="35"/>
        <v/>
      </c>
    </row>
    <row r="520" spans="1:14" x14ac:dyDescent="0.2">
      <c r="A520" s="158"/>
      <c r="B520" s="196" t="e">
        <f>VLOOKUP(A520,Adr!A:B,2,FALSE)</f>
        <v>#N/A</v>
      </c>
      <c r="C520" s="188"/>
      <c r="D520" s="178"/>
      <c r="E520" s="165"/>
      <c r="F520" s="158"/>
      <c r="G520" s="161"/>
      <c r="H520" s="161"/>
      <c r="I520" s="184"/>
      <c r="J520" s="159"/>
      <c r="K520" s="5"/>
      <c r="L520" s="159"/>
      <c r="M520" s="5" t="e">
        <f t="shared" si="34"/>
        <v>#N/A</v>
      </c>
      <c r="N520" s="3" t="str">
        <f t="shared" si="35"/>
        <v/>
      </c>
    </row>
    <row r="521" spans="1:14" x14ac:dyDescent="0.2">
      <c r="A521" s="158"/>
      <c r="B521" s="196" t="e">
        <f>VLOOKUP(A521,Adr!A:B,2,FALSE)</f>
        <v>#N/A</v>
      </c>
      <c r="C521" s="188"/>
      <c r="D521" s="178"/>
      <c r="E521" s="165"/>
      <c r="F521" s="158"/>
      <c r="G521" s="161"/>
      <c r="H521" s="161"/>
      <c r="I521" s="184"/>
      <c r="J521" s="159"/>
      <c r="K521" s="5"/>
      <c r="L521" s="159"/>
      <c r="M521" s="5" t="e">
        <f t="shared" si="34"/>
        <v>#N/A</v>
      </c>
      <c r="N521" s="3" t="str">
        <f t="shared" si="35"/>
        <v/>
      </c>
    </row>
    <row r="522" spans="1:14" x14ac:dyDescent="0.2">
      <c r="A522" s="158"/>
      <c r="B522" s="196" t="e">
        <f>VLOOKUP(A522,Adr!A:B,2,FALSE)</f>
        <v>#N/A</v>
      </c>
      <c r="C522" s="188"/>
      <c r="D522" s="178"/>
      <c r="E522" s="165"/>
      <c r="F522" s="158"/>
      <c r="G522" s="161"/>
      <c r="H522" s="161"/>
      <c r="I522" s="184"/>
      <c r="J522" s="159"/>
      <c r="K522" s="5"/>
      <c r="L522" s="159"/>
      <c r="M522" s="5" t="e">
        <f t="shared" si="34"/>
        <v>#N/A</v>
      </c>
      <c r="N522" s="3" t="str">
        <f t="shared" si="35"/>
        <v/>
      </c>
    </row>
    <row r="523" spans="1:14" x14ac:dyDescent="0.2">
      <c r="A523" s="158"/>
      <c r="B523" s="196" t="e">
        <f>VLOOKUP(A523,Adr!A:B,2,FALSE)</f>
        <v>#N/A</v>
      </c>
      <c r="C523" s="188"/>
      <c r="D523" s="178"/>
      <c r="E523" s="165"/>
      <c r="F523" s="158"/>
      <c r="G523" s="161"/>
      <c r="H523" s="161"/>
      <c r="I523" s="184"/>
      <c r="J523" s="159"/>
      <c r="K523" s="5"/>
      <c r="L523" s="159"/>
      <c r="M523" s="5" t="e">
        <f t="shared" si="34"/>
        <v>#N/A</v>
      </c>
      <c r="N523" s="3" t="str">
        <f t="shared" si="35"/>
        <v/>
      </c>
    </row>
    <row r="524" spans="1:14" x14ac:dyDescent="0.2">
      <c r="A524" s="158"/>
      <c r="B524" s="196" t="e">
        <f>VLOOKUP(A524,Adr!A:B,2,FALSE)</f>
        <v>#N/A</v>
      </c>
      <c r="C524" s="182"/>
      <c r="D524" s="164"/>
      <c r="E524" s="165"/>
      <c r="F524" s="158"/>
      <c r="G524" s="161"/>
      <c r="H524" s="161"/>
      <c r="I524" s="184"/>
      <c r="J524" s="159"/>
      <c r="K524" s="5"/>
      <c r="L524" s="159"/>
      <c r="M524" s="5" t="e">
        <f t="shared" si="34"/>
        <v>#N/A</v>
      </c>
      <c r="N524" s="3" t="str">
        <f t="shared" si="35"/>
        <v/>
      </c>
    </row>
    <row r="525" spans="1:14" x14ac:dyDescent="0.2">
      <c r="A525" s="174"/>
      <c r="B525" s="196" t="e">
        <f>VLOOKUP(A525,Adr!A:B,2,FALSE)</f>
        <v>#N/A</v>
      </c>
      <c r="C525" s="177"/>
      <c r="D525" s="179"/>
      <c r="E525" s="222"/>
      <c r="F525" s="174"/>
      <c r="G525" s="177"/>
      <c r="H525" s="177"/>
      <c r="I525" s="184"/>
      <c r="J525" s="159"/>
      <c r="K525" s="5"/>
      <c r="L525" s="159"/>
      <c r="M525" s="5" t="e">
        <f t="shared" si="34"/>
        <v>#N/A</v>
      </c>
      <c r="N525" s="3" t="str">
        <f t="shared" si="35"/>
        <v/>
      </c>
    </row>
    <row r="526" spans="1:14" x14ac:dyDescent="0.2">
      <c r="A526" s="158"/>
      <c r="B526" s="196" t="e">
        <f>VLOOKUP(A526,Adr!A:B,2,FALSE)</f>
        <v>#N/A</v>
      </c>
      <c r="C526" s="188"/>
      <c r="D526" s="178"/>
      <c r="E526" s="165"/>
      <c r="F526" s="158"/>
      <c r="G526" s="161"/>
      <c r="H526" s="161"/>
      <c r="I526" s="184"/>
      <c r="J526" s="159"/>
      <c r="K526" s="5"/>
      <c r="L526" s="159"/>
      <c r="M526" s="5" t="e">
        <f t="shared" si="34"/>
        <v>#N/A</v>
      </c>
      <c r="N526" s="3" t="str">
        <f t="shared" si="35"/>
        <v/>
      </c>
    </row>
    <row r="527" spans="1:14" x14ac:dyDescent="0.2">
      <c r="A527" s="158"/>
      <c r="B527" s="196" t="e">
        <f>VLOOKUP(A527,Adr!A:B,2,FALSE)</f>
        <v>#N/A</v>
      </c>
      <c r="C527" s="188"/>
      <c r="D527" s="178"/>
      <c r="E527" s="165"/>
      <c r="F527" s="158"/>
      <c r="G527" s="161"/>
      <c r="H527" s="161"/>
      <c r="I527" s="184"/>
      <c r="J527" s="159"/>
      <c r="K527" s="5"/>
      <c r="L527" s="159"/>
      <c r="M527" s="5" t="e">
        <f t="shared" si="34"/>
        <v>#N/A</v>
      </c>
      <c r="N527" s="3" t="str">
        <f t="shared" si="35"/>
        <v/>
      </c>
    </row>
    <row r="528" spans="1:14" x14ac:dyDescent="0.2">
      <c r="A528" s="158"/>
      <c r="B528" s="196" t="e">
        <f>VLOOKUP(A528,Adr!A:B,2,FALSE)</f>
        <v>#N/A</v>
      </c>
      <c r="C528" s="188"/>
      <c r="D528" s="178"/>
      <c r="E528" s="165"/>
      <c r="F528" s="158"/>
      <c r="G528" s="161"/>
      <c r="H528" s="161"/>
      <c r="I528" s="184"/>
      <c r="J528" s="159"/>
      <c r="K528" s="5"/>
      <c r="L528" s="159"/>
      <c r="M528" s="5" t="e">
        <f t="shared" si="34"/>
        <v>#N/A</v>
      </c>
      <c r="N528" s="3" t="str">
        <f t="shared" si="35"/>
        <v/>
      </c>
    </row>
    <row r="529" spans="1:14" x14ac:dyDescent="0.2">
      <c r="A529" s="158"/>
      <c r="B529" s="196" t="e">
        <f>VLOOKUP(A529,Adr!A:B,2,FALSE)</f>
        <v>#N/A</v>
      </c>
      <c r="C529" s="188"/>
      <c r="D529" s="178"/>
      <c r="E529" s="165"/>
      <c r="F529" s="158"/>
      <c r="G529" s="161"/>
      <c r="H529" s="161"/>
      <c r="I529" s="184"/>
      <c r="J529" s="159"/>
      <c r="K529" s="5"/>
      <c r="L529" s="159"/>
      <c r="M529" s="5" t="e">
        <f t="shared" si="34"/>
        <v>#N/A</v>
      </c>
      <c r="N529" s="3" t="str">
        <f t="shared" si="35"/>
        <v/>
      </c>
    </row>
    <row r="530" spans="1:14" x14ac:dyDescent="0.2">
      <c r="A530" s="174"/>
      <c r="B530" s="196" t="e">
        <f>VLOOKUP(A530,Adr!A:B,2,FALSE)</f>
        <v>#N/A</v>
      </c>
      <c r="C530" s="177"/>
      <c r="D530" s="179"/>
      <c r="E530" s="222"/>
      <c r="F530" s="174"/>
      <c r="G530" s="177"/>
      <c r="H530" s="177"/>
      <c r="I530" s="184"/>
      <c r="J530" s="159"/>
      <c r="K530" s="5"/>
      <c r="L530" s="159"/>
      <c r="M530" s="5" t="e">
        <f t="shared" si="34"/>
        <v>#N/A</v>
      </c>
      <c r="N530" s="3" t="str">
        <f t="shared" si="35"/>
        <v/>
      </c>
    </row>
    <row r="531" spans="1:14" x14ac:dyDescent="0.2">
      <c r="A531" s="158"/>
      <c r="B531" s="196" t="e">
        <f>VLOOKUP(A531,Adr!A:B,2,FALSE)</f>
        <v>#N/A</v>
      </c>
      <c r="C531" s="188"/>
      <c r="D531" s="178"/>
      <c r="E531" s="165"/>
      <c r="F531" s="158"/>
      <c r="G531" s="161"/>
      <c r="H531" s="161"/>
      <c r="I531" s="184"/>
      <c r="J531" s="159"/>
      <c r="K531" s="5"/>
      <c r="L531" s="159"/>
      <c r="M531" s="5" t="e">
        <f t="shared" si="34"/>
        <v>#N/A</v>
      </c>
      <c r="N531" s="3" t="str">
        <f t="shared" si="35"/>
        <v/>
      </c>
    </row>
    <row r="532" spans="1:14" x14ac:dyDescent="0.2">
      <c r="A532" s="158"/>
      <c r="B532" s="196" t="e">
        <f>VLOOKUP(A532,Adr!A:B,2,FALSE)</f>
        <v>#N/A</v>
      </c>
      <c r="C532" s="188"/>
      <c r="D532" s="178"/>
      <c r="E532" s="165"/>
      <c r="F532" s="158"/>
      <c r="G532" s="161"/>
      <c r="H532" s="161"/>
      <c r="I532" s="184"/>
      <c r="J532" s="159"/>
      <c r="K532" s="5"/>
      <c r="L532" s="159"/>
      <c r="M532" s="5" t="e">
        <f t="shared" si="34"/>
        <v>#N/A</v>
      </c>
      <c r="N532" s="3" t="str">
        <f t="shared" si="35"/>
        <v/>
      </c>
    </row>
    <row r="533" spans="1:14" x14ac:dyDescent="0.2">
      <c r="A533" s="158"/>
      <c r="B533" s="196" t="e">
        <f>VLOOKUP(A533,Adr!A:B,2,FALSE)</f>
        <v>#N/A</v>
      </c>
      <c r="C533" s="188"/>
      <c r="D533" s="178"/>
      <c r="E533" s="165"/>
      <c r="F533" s="158"/>
      <c r="G533" s="161"/>
      <c r="H533" s="161"/>
      <c r="I533" s="184"/>
      <c r="J533" s="159"/>
      <c r="K533" s="5"/>
      <c r="L533" s="159"/>
      <c r="M533" s="5" t="e">
        <f t="shared" si="34"/>
        <v>#N/A</v>
      </c>
      <c r="N533" s="3" t="str">
        <f t="shared" si="35"/>
        <v/>
      </c>
    </row>
    <row r="534" spans="1:14" x14ac:dyDescent="0.2">
      <c r="A534" s="158"/>
      <c r="B534" s="196" t="e">
        <f>VLOOKUP(A534,Adr!A:B,2,FALSE)</f>
        <v>#N/A</v>
      </c>
      <c r="C534" s="182"/>
      <c r="D534" s="179"/>
      <c r="E534" s="165"/>
      <c r="F534" s="158"/>
      <c r="G534" s="161"/>
      <c r="H534" s="161"/>
      <c r="I534" s="184"/>
      <c r="J534" s="159"/>
      <c r="K534" s="5"/>
      <c r="L534" s="159"/>
      <c r="M534" s="5" t="e">
        <f t="shared" si="34"/>
        <v>#N/A</v>
      </c>
      <c r="N534" s="3" t="str">
        <f t="shared" si="35"/>
        <v/>
      </c>
    </row>
    <row r="535" spans="1:14" x14ac:dyDescent="0.2">
      <c r="A535" s="158"/>
      <c r="B535" s="196" t="e">
        <f>VLOOKUP(A535,Adr!A:B,2,FALSE)</f>
        <v>#N/A</v>
      </c>
      <c r="C535" s="188"/>
      <c r="D535" s="179"/>
      <c r="E535" s="165"/>
      <c r="F535" s="158"/>
      <c r="G535" s="161"/>
      <c r="H535" s="161"/>
      <c r="I535" s="184"/>
      <c r="J535" s="159"/>
      <c r="K535" s="5"/>
      <c r="L535" s="159"/>
      <c r="M535" s="5" t="e">
        <f t="shared" si="34"/>
        <v>#N/A</v>
      </c>
      <c r="N535" s="3" t="str">
        <f t="shared" si="35"/>
        <v/>
      </c>
    </row>
    <row r="536" spans="1:14" x14ac:dyDescent="0.2">
      <c r="A536" s="158"/>
      <c r="B536" s="196" t="e">
        <f>VLOOKUP(A536,Adr!A:B,2,FALSE)</f>
        <v>#N/A</v>
      </c>
      <c r="C536" s="182"/>
      <c r="D536" s="164"/>
      <c r="E536" s="165"/>
      <c r="F536" s="158"/>
      <c r="G536" s="161"/>
      <c r="H536" s="161"/>
      <c r="I536" s="184"/>
      <c r="J536" s="159"/>
      <c r="K536" s="5"/>
      <c r="L536" s="159"/>
      <c r="M536" s="5" t="e">
        <f t="shared" si="34"/>
        <v>#N/A</v>
      </c>
      <c r="N536" s="3" t="str">
        <f t="shared" si="35"/>
        <v/>
      </c>
    </row>
    <row r="537" spans="1:14" x14ac:dyDescent="0.2">
      <c r="A537" s="158"/>
      <c r="B537" s="196" t="e">
        <f>VLOOKUP(A537,Adr!A:B,2,FALSE)</f>
        <v>#N/A</v>
      </c>
      <c r="C537" s="188"/>
      <c r="D537" s="179"/>
      <c r="E537" s="165"/>
      <c r="F537" s="158"/>
      <c r="G537" s="161"/>
      <c r="H537" s="161"/>
      <c r="I537" s="184"/>
      <c r="J537" s="159"/>
      <c r="K537" s="5"/>
      <c r="L537" s="159"/>
      <c r="M537" s="5" t="e">
        <f t="shared" si="34"/>
        <v>#N/A</v>
      </c>
      <c r="N537" s="3" t="str">
        <f t="shared" si="35"/>
        <v/>
      </c>
    </row>
    <row r="538" spans="1:14" x14ac:dyDescent="0.2">
      <c r="A538" s="158"/>
      <c r="B538" s="196" t="e">
        <f>VLOOKUP(A538,Adr!A:B,2,FALSE)</f>
        <v>#N/A</v>
      </c>
      <c r="C538" s="188"/>
      <c r="D538" s="179"/>
      <c r="E538" s="165"/>
      <c r="F538" s="158"/>
      <c r="G538" s="161"/>
      <c r="H538" s="161"/>
      <c r="I538" s="184"/>
      <c r="J538" s="159"/>
      <c r="K538" s="5"/>
      <c r="L538" s="159"/>
      <c r="M538" s="5" t="e">
        <f t="shared" si="34"/>
        <v>#N/A</v>
      </c>
      <c r="N538" s="3" t="str">
        <f t="shared" si="35"/>
        <v/>
      </c>
    </row>
    <row r="539" spans="1:14" x14ac:dyDescent="0.2">
      <c r="A539" s="174"/>
      <c r="B539" s="196" t="e">
        <f>VLOOKUP(A539,Adr!A:B,2,FALSE)</f>
        <v>#N/A</v>
      </c>
      <c r="C539" s="177"/>
      <c r="D539" s="179"/>
      <c r="E539" s="222"/>
      <c r="F539" s="174"/>
      <c r="G539" s="177"/>
      <c r="H539" s="177"/>
      <c r="I539" s="184"/>
      <c r="J539" s="159"/>
      <c r="K539" s="5"/>
      <c r="L539" s="159"/>
      <c r="M539" s="5" t="e">
        <f t="shared" si="34"/>
        <v>#N/A</v>
      </c>
      <c r="N539" s="3" t="str">
        <f t="shared" si="35"/>
        <v/>
      </c>
    </row>
    <row r="540" spans="1:14" x14ac:dyDescent="0.2">
      <c r="A540" s="158"/>
      <c r="B540" s="196" t="e">
        <f>VLOOKUP(A540,Adr!A:B,2,FALSE)</f>
        <v>#N/A</v>
      </c>
      <c r="C540" s="188"/>
      <c r="D540" s="179"/>
      <c r="E540" s="165"/>
      <c r="F540" s="158"/>
      <c r="G540" s="161"/>
      <c r="H540" s="161"/>
      <c r="I540" s="184"/>
      <c r="J540" s="159"/>
      <c r="K540" s="5"/>
      <c r="L540" s="159"/>
      <c r="M540" s="5" t="e">
        <f t="shared" si="34"/>
        <v>#N/A</v>
      </c>
      <c r="N540" s="3" t="str">
        <f t="shared" si="35"/>
        <v/>
      </c>
    </row>
    <row r="541" spans="1:14" x14ac:dyDescent="0.2">
      <c r="A541" s="158"/>
      <c r="B541" s="196" t="e">
        <f>VLOOKUP(A541,Adr!A:B,2,FALSE)</f>
        <v>#N/A</v>
      </c>
      <c r="C541" s="188"/>
      <c r="D541" s="178"/>
      <c r="E541" s="165"/>
      <c r="F541" s="158"/>
      <c r="G541" s="161"/>
      <c r="H541" s="161"/>
      <c r="I541" s="184"/>
      <c r="J541" s="159"/>
      <c r="K541" s="5"/>
      <c r="L541" s="159"/>
      <c r="M541" s="5" t="e">
        <f t="shared" si="34"/>
        <v>#N/A</v>
      </c>
      <c r="N541" s="3" t="str">
        <f t="shared" si="35"/>
        <v/>
      </c>
    </row>
    <row r="542" spans="1:14" x14ac:dyDescent="0.2">
      <c r="A542" s="158"/>
      <c r="B542" s="196" t="e">
        <f>VLOOKUP(A542,Adr!A:B,2,FALSE)</f>
        <v>#N/A</v>
      </c>
      <c r="C542" s="188"/>
      <c r="D542" s="179"/>
      <c r="E542" s="165"/>
      <c r="F542" s="158"/>
      <c r="G542" s="161"/>
      <c r="H542" s="161"/>
      <c r="I542" s="184"/>
      <c r="J542" s="159"/>
      <c r="K542" s="5"/>
      <c r="L542" s="159"/>
      <c r="M542" s="5" t="e">
        <f t="shared" si="34"/>
        <v>#N/A</v>
      </c>
      <c r="N542" s="3" t="str">
        <f t="shared" si="35"/>
        <v/>
      </c>
    </row>
    <row r="543" spans="1:14" x14ac:dyDescent="0.2">
      <c r="A543" s="190"/>
      <c r="B543" s="196" t="e">
        <f>VLOOKUP(A543,Adr!A:B,2,FALSE)</f>
        <v>#N/A</v>
      </c>
      <c r="C543" s="161"/>
      <c r="D543" s="164"/>
      <c r="E543" s="165"/>
      <c r="F543" s="158"/>
      <c r="G543" s="161"/>
      <c r="H543" s="161"/>
      <c r="I543" s="184"/>
      <c r="J543" s="159"/>
      <c r="K543" s="5"/>
      <c r="L543" s="159"/>
      <c r="M543" s="5" t="e">
        <f t="shared" si="34"/>
        <v>#N/A</v>
      </c>
      <c r="N543" s="3" t="str">
        <f t="shared" si="35"/>
        <v/>
      </c>
    </row>
    <row r="544" spans="1:14" x14ac:dyDescent="0.2">
      <c r="A544" s="158"/>
      <c r="B544" s="196" t="e">
        <f>VLOOKUP(A544,Adr!A:B,2,FALSE)</f>
        <v>#N/A</v>
      </c>
      <c r="C544" s="182"/>
      <c r="D544" s="164"/>
      <c r="E544" s="165"/>
      <c r="F544" s="158"/>
      <c r="G544" s="161"/>
      <c r="H544" s="161"/>
      <c r="I544" s="184"/>
      <c r="J544" s="159"/>
      <c r="K544" s="5"/>
      <c r="L544" s="159"/>
      <c r="M544" s="5" t="e">
        <f t="shared" si="34"/>
        <v>#N/A</v>
      </c>
      <c r="N544" s="3" t="str">
        <f t="shared" si="35"/>
        <v/>
      </c>
    </row>
    <row r="545" spans="1:14" x14ac:dyDescent="0.2">
      <c r="A545" s="158"/>
      <c r="B545" s="196" t="e">
        <f>VLOOKUP(A545,Adr!A:B,2,FALSE)</f>
        <v>#N/A</v>
      </c>
      <c r="C545" s="182"/>
      <c r="D545" s="164"/>
      <c r="E545" s="165"/>
      <c r="F545" s="158"/>
      <c r="G545" s="161"/>
      <c r="H545" s="161"/>
      <c r="I545" s="184"/>
      <c r="J545" s="159"/>
      <c r="K545" s="5"/>
      <c r="L545" s="159"/>
      <c r="M545" s="5" t="e">
        <f t="shared" si="34"/>
        <v>#N/A</v>
      </c>
      <c r="N545" s="3" t="str">
        <f t="shared" si="35"/>
        <v/>
      </c>
    </row>
    <row r="546" spans="1:14" x14ac:dyDescent="0.2">
      <c r="A546" s="158"/>
      <c r="B546" s="196" t="e">
        <f>VLOOKUP(A546,Adr!A:B,2,FALSE)</f>
        <v>#N/A</v>
      </c>
      <c r="C546" s="182"/>
      <c r="D546" s="164"/>
      <c r="E546" s="165"/>
      <c r="F546" s="158"/>
      <c r="G546" s="161"/>
      <c r="H546" s="161"/>
      <c r="I546" s="184"/>
      <c r="J546" s="159"/>
      <c r="K546" s="5"/>
      <c r="L546" s="159"/>
      <c r="M546" s="5" t="e">
        <f t="shared" si="34"/>
        <v>#N/A</v>
      </c>
      <c r="N546" s="3" t="str">
        <f t="shared" si="35"/>
        <v/>
      </c>
    </row>
    <row r="547" spans="1:14" x14ac:dyDescent="0.2">
      <c r="A547" s="158"/>
      <c r="B547" s="196" t="e">
        <f>VLOOKUP(A547,Adr!A:B,2,FALSE)</f>
        <v>#N/A</v>
      </c>
      <c r="C547" s="188"/>
      <c r="D547" s="164"/>
      <c r="E547" s="165"/>
      <c r="F547" s="158"/>
      <c r="G547" s="161"/>
      <c r="H547" s="161"/>
      <c r="I547" s="184"/>
      <c r="J547" s="159"/>
      <c r="K547" s="5"/>
      <c r="L547" s="159"/>
      <c r="M547" s="5" t="e">
        <f t="shared" si="34"/>
        <v>#N/A</v>
      </c>
      <c r="N547" s="3" t="str">
        <f t="shared" si="35"/>
        <v/>
      </c>
    </row>
    <row r="548" spans="1:14" x14ac:dyDescent="0.2">
      <c r="A548" s="158"/>
      <c r="B548" s="196" t="e">
        <f>VLOOKUP(A548,Adr!A:B,2,FALSE)</f>
        <v>#N/A</v>
      </c>
      <c r="C548" s="182"/>
      <c r="D548" s="164"/>
      <c r="E548" s="165"/>
      <c r="F548" s="158"/>
      <c r="G548" s="161"/>
      <c r="H548" s="161"/>
      <c r="I548" s="184"/>
      <c r="J548" s="159"/>
      <c r="K548" s="5"/>
      <c r="L548" s="159"/>
      <c r="M548" s="5" t="e">
        <f t="shared" si="34"/>
        <v>#N/A</v>
      </c>
      <c r="N548" s="3" t="str">
        <f t="shared" si="35"/>
        <v/>
      </c>
    </row>
    <row r="549" spans="1:14" x14ac:dyDescent="0.2">
      <c r="A549" s="158"/>
      <c r="B549" s="196" t="e">
        <f>VLOOKUP(A549,Adr!A:B,2,FALSE)</f>
        <v>#N/A</v>
      </c>
      <c r="C549" s="188"/>
      <c r="D549" s="179"/>
      <c r="E549" s="165"/>
      <c r="F549" s="158"/>
      <c r="G549" s="161"/>
      <c r="H549" s="161"/>
      <c r="I549" s="184"/>
      <c r="J549" s="159"/>
      <c r="K549" s="5"/>
      <c r="L549" s="159"/>
      <c r="M549" s="5" t="e">
        <f t="shared" si="34"/>
        <v>#N/A</v>
      </c>
      <c r="N549" s="3" t="str">
        <f t="shared" si="35"/>
        <v/>
      </c>
    </row>
    <row r="550" spans="1:14" x14ac:dyDescent="0.2">
      <c r="A550" s="158"/>
      <c r="B550" s="196" t="e">
        <f>VLOOKUP(A550,Adr!A:B,2,FALSE)</f>
        <v>#N/A</v>
      </c>
      <c r="C550" s="188"/>
      <c r="D550" s="179"/>
      <c r="E550" s="165"/>
      <c r="F550" s="158"/>
      <c r="G550" s="161"/>
      <c r="H550" s="161"/>
      <c r="I550" s="184"/>
      <c r="J550" s="159"/>
      <c r="K550" s="5"/>
      <c r="L550" s="159"/>
      <c r="M550" s="5" t="e">
        <f t="shared" si="34"/>
        <v>#N/A</v>
      </c>
      <c r="N550" s="3" t="str">
        <f t="shared" si="35"/>
        <v/>
      </c>
    </row>
    <row r="551" spans="1:14" x14ac:dyDescent="0.2">
      <c r="A551" s="194"/>
      <c r="B551" s="196" t="e">
        <f>VLOOKUP(A551,Adr!A:B,2,FALSE)</f>
        <v>#N/A</v>
      </c>
      <c r="C551" s="161"/>
      <c r="D551" s="164"/>
      <c r="E551" s="165"/>
      <c r="F551" s="158"/>
      <c r="G551" s="161"/>
      <c r="H551" s="161"/>
      <c r="I551" s="184"/>
      <c r="J551" s="159"/>
      <c r="K551" s="5"/>
      <c r="L551" s="159"/>
      <c r="M551" s="5" t="e">
        <f t="shared" si="34"/>
        <v>#N/A</v>
      </c>
      <c r="N551" s="3" t="str">
        <f t="shared" si="35"/>
        <v/>
      </c>
    </row>
    <row r="552" spans="1:14" x14ac:dyDescent="0.2">
      <c r="A552" s="194"/>
      <c r="B552" s="196" t="e">
        <f>VLOOKUP(A552,Adr!A:B,2,FALSE)</f>
        <v>#N/A</v>
      </c>
      <c r="C552" s="161"/>
      <c r="D552" s="164"/>
      <c r="E552" s="165"/>
      <c r="F552" s="158"/>
      <c r="G552" s="161"/>
      <c r="H552" s="161"/>
      <c r="I552" s="184" t="str">
        <f t="shared" ref="I552:I590" si="36">A552&amp;F552</f>
        <v/>
      </c>
      <c r="J552" s="159"/>
      <c r="K552" s="5"/>
      <c r="L552" s="159"/>
      <c r="M552" s="5" t="e">
        <f t="shared" si="34"/>
        <v>#N/A</v>
      </c>
      <c r="N552" s="3" t="str">
        <f t="shared" si="35"/>
        <v/>
      </c>
    </row>
    <row r="553" spans="1:14" x14ac:dyDescent="0.2">
      <c r="A553" s="158"/>
      <c r="B553" s="196" t="e">
        <f>VLOOKUP(A553,Adr!A:B,2,FALSE)</f>
        <v>#N/A</v>
      </c>
      <c r="C553" s="188"/>
      <c r="D553" s="179"/>
      <c r="E553" s="165"/>
      <c r="F553" s="158"/>
      <c r="G553" s="161"/>
      <c r="H553" s="161"/>
      <c r="I553" s="184" t="str">
        <f t="shared" si="36"/>
        <v/>
      </c>
      <c r="J553" s="159"/>
      <c r="K553" s="5"/>
      <c r="L553" s="159"/>
      <c r="M553" s="5" t="e">
        <f t="shared" si="34"/>
        <v>#N/A</v>
      </c>
      <c r="N553" s="3" t="str">
        <f t="shared" si="35"/>
        <v/>
      </c>
    </row>
    <row r="554" spans="1:14" x14ac:dyDescent="0.2">
      <c r="A554" s="194"/>
      <c r="B554" s="196" t="e">
        <f>VLOOKUP(A554,Adr!A:B,2,FALSE)</f>
        <v>#N/A</v>
      </c>
      <c r="C554" s="161"/>
      <c r="D554" s="164"/>
      <c r="E554" s="165"/>
      <c r="F554" s="158"/>
      <c r="G554" s="161"/>
      <c r="H554" s="161"/>
      <c r="I554" s="184" t="str">
        <f t="shared" si="36"/>
        <v/>
      </c>
      <c r="J554" s="159"/>
      <c r="K554" s="5"/>
      <c r="L554" s="159"/>
      <c r="M554" s="5" t="e">
        <f t="shared" si="34"/>
        <v>#N/A</v>
      </c>
      <c r="N554" s="3" t="str">
        <f t="shared" si="35"/>
        <v/>
      </c>
    </row>
    <row r="555" spans="1:14" x14ac:dyDescent="0.2">
      <c r="A555" s="158"/>
      <c r="B555" s="196" t="e">
        <f>VLOOKUP(A555,Adr!A:B,2,FALSE)</f>
        <v>#N/A</v>
      </c>
      <c r="C555" s="188"/>
      <c r="D555" s="179"/>
      <c r="E555" s="165"/>
      <c r="F555" s="158"/>
      <c r="G555" s="161"/>
      <c r="H555" s="161"/>
      <c r="I555" s="184" t="str">
        <f t="shared" si="36"/>
        <v/>
      </c>
      <c r="J555" s="159"/>
      <c r="K555" s="5"/>
      <c r="L555" s="159"/>
      <c r="M555" s="5" t="e">
        <f t="shared" si="34"/>
        <v>#N/A</v>
      </c>
      <c r="N555" s="3" t="str">
        <f t="shared" si="35"/>
        <v/>
      </c>
    </row>
    <row r="556" spans="1:14" x14ac:dyDescent="0.2">
      <c r="A556" s="194"/>
      <c r="B556" s="196" t="e">
        <f>VLOOKUP(A556,Adr!A:B,2,FALSE)</f>
        <v>#N/A</v>
      </c>
      <c r="C556" s="161"/>
      <c r="D556" s="164"/>
      <c r="E556" s="165"/>
      <c r="F556" s="158"/>
      <c r="G556" s="161"/>
      <c r="H556" s="161"/>
      <c r="I556" s="184" t="str">
        <f t="shared" si="36"/>
        <v/>
      </c>
      <c r="J556" s="159"/>
      <c r="K556" s="5"/>
      <c r="L556" s="159"/>
      <c r="M556" s="5" t="e">
        <f t="shared" si="34"/>
        <v>#N/A</v>
      </c>
      <c r="N556" s="3" t="str">
        <f t="shared" si="35"/>
        <v/>
      </c>
    </row>
    <row r="557" spans="1:14" x14ac:dyDescent="0.2">
      <c r="A557" s="158"/>
      <c r="B557" s="196" t="e">
        <f>VLOOKUP(A557,Adr!A:B,2,FALSE)</f>
        <v>#N/A</v>
      </c>
      <c r="C557" s="182"/>
      <c r="D557" s="164"/>
      <c r="E557" s="165"/>
      <c r="F557" s="158"/>
      <c r="G557" s="161"/>
      <c r="H557" s="161"/>
      <c r="I557" s="184" t="str">
        <f t="shared" si="36"/>
        <v/>
      </c>
      <c r="J557" s="159"/>
      <c r="K557" s="5"/>
      <c r="L557" s="159"/>
      <c r="M557" s="5" t="e">
        <f t="shared" si="34"/>
        <v>#N/A</v>
      </c>
      <c r="N557" s="3" t="str">
        <f t="shared" si="35"/>
        <v/>
      </c>
    </row>
    <row r="558" spans="1:14" x14ac:dyDescent="0.2">
      <c r="A558" s="158"/>
      <c r="B558" s="196" t="e">
        <f>VLOOKUP(A558,Adr!A:B,2,FALSE)</f>
        <v>#N/A</v>
      </c>
      <c r="C558" s="188"/>
      <c r="D558" s="179"/>
      <c r="E558" s="165"/>
      <c r="F558" s="158"/>
      <c r="G558" s="161"/>
      <c r="H558" s="161"/>
      <c r="I558" s="184" t="str">
        <f t="shared" si="36"/>
        <v/>
      </c>
      <c r="J558" s="159"/>
      <c r="K558" s="5"/>
      <c r="L558" s="159"/>
      <c r="M558" s="5" t="e">
        <f t="shared" si="34"/>
        <v>#N/A</v>
      </c>
      <c r="N558" s="3" t="str">
        <f t="shared" si="35"/>
        <v/>
      </c>
    </row>
    <row r="559" spans="1:14" x14ac:dyDescent="0.2">
      <c r="A559" s="158"/>
      <c r="B559" s="196" t="e">
        <f>VLOOKUP(A559,Adr!A:B,2,FALSE)</f>
        <v>#N/A</v>
      </c>
      <c r="C559" s="188"/>
      <c r="D559" s="179"/>
      <c r="E559" s="165"/>
      <c r="F559" s="158"/>
      <c r="G559" s="161"/>
      <c r="H559" s="161"/>
      <c r="I559" s="184" t="str">
        <f t="shared" si="36"/>
        <v/>
      </c>
      <c r="J559" s="159"/>
      <c r="K559" s="5"/>
      <c r="L559" s="159"/>
      <c r="M559" s="5" t="e">
        <f t="shared" si="34"/>
        <v>#N/A</v>
      </c>
      <c r="N559" s="3" t="str">
        <f t="shared" si="35"/>
        <v/>
      </c>
    </row>
    <row r="560" spans="1:14" x14ac:dyDescent="0.2">
      <c r="A560" s="190"/>
      <c r="B560" s="196" t="e">
        <f>VLOOKUP(A560,Adr!A:B,2,FALSE)</f>
        <v>#N/A</v>
      </c>
      <c r="C560" s="161"/>
      <c r="D560" s="164"/>
      <c r="E560" s="165"/>
      <c r="F560" s="158"/>
      <c r="G560" s="161"/>
      <c r="H560" s="161"/>
      <c r="I560" s="184" t="str">
        <f t="shared" si="36"/>
        <v/>
      </c>
      <c r="J560" s="159"/>
      <c r="K560" s="5"/>
      <c r="L560" s="159"/>
      <c r="M560" s="5" t="e">
        <f t="shared" si="34"/>
        <v>#N/A</v>
      </c>
      <c r="N560" s="3" t="str">
        <f t="shared" si="35"/>
        <v/>
      </c>
    </row>
    <row r="561" spans="1:14" x14ac:dyDescent="0.2">
      <c r="A561" s="190"/>
      <c r="B561" s="196" t="e">
        <f>VLOOKUP(A561,Adr!A:B,2,FALSE)</f>
        <v>#N/A</v>
      </c>
      <c r="C561" s="161"/>
      <c r="D561" s="164"/>
      <c r="E561" s="165"/>
      <c r="F561" s="158"/>
      <c r="G561" s="161"/>
      <c r="H561" s="161"/>
      <c r="I561" s="184" t="str">
        <f t="shared" si="36"/>
        <v/>
      </c>
      <c r="J561" s="159"/>
      <c r="K561" s="5"/>
      <c r="L561" s="159"/>
      <c r="M561" s="5" t="e">
        <f t="shared" si="34"/>
        <v>#N/A</v>
      </c>
      <c r="N561" s="3" t="str">
        <f t="shared" si="35"/>
        <v/>
      </c>
    </row>
    <row r="562" spans="1:14" x14ac:dyDescent="0.2">
      <c r="A562" s="158"/>
      <c r="B562" s="196" t="e">
        <f>VLOOKUP(A562,Adr!A:B,2,FALSE)</f>
        <v>#N/A</v>
      </c>
      <c r="C562" s="188"/>
      <c r="D562" s="179"/>
      <c r="E562" s="165"/>
      <c r="F562" s="158"/>
      <c r="G562" s="161"/>
      <c r="H562" s="161"/>
      <c r="I562" s="184" t="str">
        <f t="shared" si="36"/>
        <v/>
      </c>
      <c r="J562" s="159"/>
      <c r="K562" s="5"/>
      <c r="L562" s="159"/>
      <c r="M562" s="5" t="e">
        <f t="shared" si="34"/>
        <v>#N/A</v>
      </c>
      <c r="N562" s="3" t="str">
        <f t="shared" si="35"/>
        <v/>
      </c>
    </row>
    <row r="563" spans="1:14" x14ac:dyDescent="0.2">
      <c r="A563" s="158"/>
      <c r="B563" s="196" t="e">
        <f>VLOOKUP(A563,Adr!A:B,2,FALSE)</f>
        <v>#N/A</v>
      </c>
      <c r="C563" s="188"/>
      <c r="D563" s="179"/>
      <c r="E563" s="165"/>
      <c r="F563" s="158"/>
      <c r="G563" s="161"/>
      <c r="H563" s="161"/>
      <c r="I563" s="184" t="str">
        <f t="shared" si="36"/>
        <v/>
      </c>
      <c r="J563" s="159"/>
      <c r="K563" s="5"/>
      <c r="L563" s="159"/>
      <c r="M563" s="5" t="e">
        <f t="shared" si="34"/>
        <v>#N/A</v>
      </c>
      <c r="N563" s="3" t="str">
        <f t="shared" si="35"/>
        <v/>
      </c>
    </row>
    <row r="564" spans="1:14" x14ac:dyDescent="0.2">
      <c r="A564" s="158"/>
      <c r="B564" s="196" t="e">
        <f>VLOOKUP(A564,Adr!A:B,2,FALSE)</f>
        <v>#N/A</v>
      </c>
      <c r="C564" s="182"/>
      <c r="D564" s="164"/>
      <c r="E564" s="165"/>
      <c r="F564" s="158"/>
      <c r="G564" s="161"/>
      <c r="H564" s="161"/>
      <c r="I564" s="184" t="str">
        <f t="shared" si="36"/>
        <v/>
      </c>
      <c r="J564" s="159"/>
      <c r="K564" s="5"/>
      <c r="L564" s="159"/>
      <c r="M564" s="5" t="e">
        <f t="shared" si="34"/>
        <v>#N/A</v>
      </c>
      <c r="N564" s="3" t="str">
        <f t="shared" si="35"/>
        <v/>
      </c>
    </row>
    <row r="565" spans="1:14" x14ac:dyDescent="0.2">
      <c r="A565" s="158"/>
      <c r="B565" s="196" t="e">
        <f>VLOOKUP(A565,Adr!A:B,2,FALSE)</f>
        <v>#N/A</v>
      </c>
      <c r="C565" s="182"/>
      <c r="D565" s="164"/>
      <c r="E565" s="165"/>
      <c r="F565" s="158"/>
      <c r="G565" s="161"/>
      <c r="H565" s="161"/>
      <c r="I565" s="184" t="str">
        <f t="shared" si="36"/>
        <v/>
      </c>
      <c r="J565" s="159"/>
      <c r="K565" s="5"/>
      <c r="L565" s="159"/>
      <c r="M565" s="5" t="e">
        <f t="shared" si="34"/>
        <v>#N/A</v>
      </c>
      <c r="N565" s="3" t="str">
        <f t="shared" si="35"/>
        <v/>
      </c>
    </row>
    <row r="566" spans="1:14" x14ac:dyDescent="0.2">
      <c r="A566" s="158"/>
      <c r="B566" s="196" t="e">
        <f>VLOOKUP(A566,Adr!A:B,2,FALSE)</f>
        <v>#N/A</v>
      </c>
      <c r="C566" s="188"/>
      <c r="D566" s="179"/>
      <c r="E566" s="165"/>
      <c r="F566" s="158"/>
      <c r="G566" s="161"/>
      <c r="H566" s="161"/>
      <c r="I566" s="184" t="str">
        <f t="shared" si="36"/>
        <v/>
      </c>
      <c r="J566" s="159"/>
      <c r="K566" s="5"/>
      <c r="L566" s="159"/>
      <c r="M566" s="5" t="e">
        <f t="shared" si="34"/>
        <v>#N/A</v>
      </c>
      <c r="N566" s="3" t="str">
        <f t="shared" si="35"/>
        <v/>
      </c>
    </row>
    <row r="567" spans="1:14" x14ac:dyDescent="0.2">
      <c r="A567" s="158"/>
      <c r="B567" s="196" t="e">
        <f>VLOOKUP(A567,Adr!A:B,2,FALSE)</f>
        <v>#N/A</v>
      </c>
      <c r="C567" s="188"/>
      <c r="D567" s="179"/>
      <c r="E567" s="165"/>
      <c r="F567" s="158"/>
      <c r="G567" s="161"/>
      <c r="H567" s="161"/>
      <c r="I567" s="184" t="str">
        <f t="shared" si="36"/>
        <v/>
      </c>
      <c r="J567" s="159"/>
      <c r="K567" s="5"/>
      <c r="L567" s="159"/>
      <c r="M567" s="5" t="e">
        <f t="shared" si="34"/>
        <v>#N/A</v>
      </c>
      <c r="N567" s="3" t="str">
        <f t="shared" si="35"/>
        <v/>
      </c>
    </row>
    <row r="568" spans="1:14" x14ac:dyDescent="0.2">
      <c r="A568" s="194"/>
      <c r="B568" s="196" t="e">
        <f>VLOOKUP(A568,Adr!A:B,2,FALSE)</f>
        <v>#N/A</v>
      </c>
      <c r="C568" s="161"/>
      <c r="D568" s="164"/>
      <c r="E568" s="165"/>
      <c r="F568" s="158"/>
      <c r="G568" s="161"/>
      <c r="H568" s="161"/>
      <c r="I568" s="184" t="str">
        <f t="shared" si="36"/>
        <v/>
      </c>
      <c r="J568" s="159"/>
      <c r="K568" s="5"/>
      <c r="L568" s="159"/>
      <c r="M568" s="5" t="e">
        <f t="shared" si="34"/>
        <v>#N/A</v>
      </c>
      <c r="N568" s="3" t="str">
        <f t="shared" si="35"/>
        <v/>
      </c>
    </row>
    <row r="569" spans="1:14" x14ac:dyDescent="0.2">
      <c r="A569" s="158"/>
      <c r="B569" s="196" t="e">
        <f>VLOOKUP(A569,Adr!A:B,2,FALSE)</f>
        <v>#N/A</v>
      </c>
      <c r="C569" s="188"/>
      <c r="D569" s="179"/>
      <c r="E569" s="165"/>
      <c r="F569" s="158"/>
      <c r="G569" s="161"/>
      <c r="H569" s="161"/>
      <c r="I569" s="184" t="str">
        <f t="shared" si="36"/>
        <v/>
      </c>
      <c r="J569" s="159"/>
      <c r="K569" s="5"/>
      <c r="L569" s="159"/>
      <c r="M569" s="5" t="e">
        <f t="shared" si="34"/>
        <v>#N/A</v>
      </c>
      <c r="N569" s="3" t="str">
        <f t="shared" si="35"/>
        <v/>
      </c>
    </row>
    <row r="570" spans="1:14" x14ac:dyDescent="0.2">
      <c r="A570" s="158"/>
      <c r="B570" s="196" t="e">
        <f>VLOOKUP(A570,Adr!A:B,2,FALSE)</f>
        <v>#N/A</v>
      </c>
      <c r="C570" s="189"/>
      <c r="D570" s="183"/>
      <c r="E570" s="165"/>
      <c r="F570" s="174"/>
      <c r="G570" s="177"/>
      <c r="H570" s="177"/>
      <c r="I570" s="184" t="str">
        <f t="shared" si="36"/>
        <v/>
      </c>
      <c r="J570" s="159"/>
      <c r="K570" s="5"/>
      <c r="L570" s="159"/>
      <c r="M570" s="5" t="e">
        <f t="shared" si="34"/>
        <v>#N/A</v>
      </c>
      <c r="N570" s="3" t="str">
        <f t="shared" si="35"/>
        <v/>
      </c>
    </row>
    <row r="571" spans="1:14" x14ac:dyDescent="0.2">
      <c r="A571" s="158"/>
      <c r="B571" s="196" t="e">
        <f>VLOOKUP(A571,Adr!A:B,2,FALSE)</f>
        <v>#N/A</v>
      </c>
      <c r="C571" s="189"/>
      <c r="D571" s="183"/>
      <c r="E571" s="165"/>
      <c r="F571" s="174"/>
      <c r="G571" s="177"/>
      <c r="H571" s="177"/>
      <c r="I571" s="184" t="str">
        <f t="shared" si="36"/>
        <v/>
      </c>
      <c r="J571" s="159"/>
      <c r="K571" s="5"/>
      <c r="L571" s="159"/>
      <c r="M571" s="5" t="e">
        <f t="shared" si="34"/>
        <v>#N/A</v>
      </c>
      <c r="N571" s="3" t="str">
        <f t="shared" si="35"/>
        <v/>
      </c>
    </row>
    <row r="572" spans="1:14" x14ac:dyDescent="0.2">
      <c r="A572" s="158"/>
      <c r="B572" s="196" t="e">
        <f>VLOOKUP(A572,Adr!A:B,2,FALSE)</f>
        <v>#N/A</v>
      </c>
      <c r="C572" s="189"/>
      <c r="D572" s="183"/>
      <c r="E572" s="165"/>
      <c r="F572" s="174"/>
      <c r="G572" s="177"/>
      <c r="H572" s="177"/>
      <c r="I572" s="184" t="str">
        <f t="shared" si="36"/>
        <v/>
      </c>
      <c r="J572" s="159"/>
      <c r="K572" s="5"/>
      <c r="L572" s="159"/>
      <c r="M572" s="5" t="e">
        <f t="shared" si="34"/>
        <v>#N/A</v>
      </c>
      <c r="N572" s="3" t="str">
        <f t="shared" si="35"/>
        <v/>
      </c>
    </row>
    <row r="573" spans="1:14" x14ac:dyDescent="0.2">
      <c r="A573" s="158"/>
      <c r="B573" s="196" t="e">
        <f>VLOOKUP(A573,Adr!A:B,2,FALSE)</f>
        <v>#N/A</v>
      </c>
      <c r="C573" s="189"/>
      <c r="D573" s="183"/>
      <c r="E573" s="165"/>
      <c r="F573" s="174"/>
      <c r="G573" s="177"/>
      <c r="H573" s="177"/>
      <c r="I573" s="184" t="str">
        <f t="shared" si="36"/>
        <v/>
      </c>
      <c r="J573" s="159"/>
      <c r="K573" s="5"/>
      <c r="L573" s="159"/>
      <c r="M573" s="5" t="e">
        <f t="shared" si="34"/>
        <v>#N/A</v>
      </c>
      <c r="N573" s="3" t="str">
        <f t="shared" si="35"/>
        <v/>
      </c>
    </row>
    <row r="574" spans="1:14" x14ac:dyDescent="0.2">
      <c r="A574" s="158"/>
      <c r="B574" s="196" t="e">
        <f>VLOOKUP(A574,Adr!A:B,2,FALSE)</f>
        <v>#N/A</v>
      </c>
      <c r="C574" s="189"/>
      <c r="D574" s="183"/>
      <c r="E574" s="165"/>
      <c r="F574" s="174"/>
      <c r="G574" s="177"/>
      <c r="H574" s="177"/>
      <c r="I574" s="184" t="str">
        <f t="shared" si="36"/>
        <v/>
      </c>
      <c r="J574" s="159"/>
      <c r="K574" s="5"/>
      <c r="L574" s="159"/>
      <c r="M574" s="5" t="e">
        <f t="shared" si="34"/>
        <v>#N/A</v>
      </c>
      <c r="N574" s="3" t="str">
        <f t="shared" si="35"/>
        <v/>
      </c>
    </row>
    <row r="575" spans="1:14" x14ac:dyDescent="0.2">
      <c r="A575" s="158"/>
      <c r="B575" s="196" t="e">
        <f>VLOOKUP(A575,Adr!A:B,2,FALSE)</f>
        <v>#N/A</v>
      </c>
      <c r="C575" s="189"/>
      <c r="D575" s="183"/>
      <c r="E575" s="165"/>
      <c r="F575" s="174"/>
      <c r="G575" s="177"/>
      <c r="H575" s="177"/>
      <c r="I575" s="184" t="str">
        <f t="shared" si="36"/>
        <v/>
      </c>
      <c r="J575" s="159"/>
      <c r="K575" s="5"/>
      <c r="L575" s="159"/>
      <c r="M575" s="5" t="e">
        <f t="shared" si="34"/>
        <v>#N/A</v>
      </c>
      <c r="N575" s="3" t="str">
        <f t="shared" si="35"/>
        <v/>
      </c>
    </row>
    <row r="576" spans="1:14" x14ac:dyDescent="0.2">
      <c r="A576" s="174"/>
      <c r="B576" s="196" t="e">
        <f>VLOOKUP(A576,Adr!A:B,2,FALSE)</f>
        <v>#N/A</v>
      </c>
      <c r="C576" s="177"/>
      <c r="D576" s="179"/>
      <c r="E576" s="165"/>
      <c r="F576" s="174"/>
      <c r="G576" s="177"/>
      <c r="H576" s="177"/>
      <c r="I576" s="184" t="str">
        <f t="shared" si="36"/>
        <v/>
      </c>
      <c r="J576" s="159"/>
      <c r="K576" s="5"/>
      <c r="L576" s="159"/>
      <c r="M576" s="5" t="e">
        <f t="shared" si="34"/>
        <v>#N/A</v>
      </c>
      <c r="N576" s="3" t="str">
        <f t="shared" si="35"/>
        <v/>
      </c>
    </row>
    <row r="577" spans="1:14" x14ac:dyDescent="0.2">
      <c r="A577" s="158"/>
      <c r="B577" s="196" t="e">
        <f>VLOOKUP(A577,Adr!A:B,2,FALSE)</f>
        <v>#N/A</v>
      </c>
      <c r="C577" s="189"/>
      <c r="D577" s="183"/>
      <c r="E577" s="165"/>
      <c r="F577" s="174"/>
      <c r="G577" s="177"/>
      <c r="H577" s="177"/>
      <c r="I577" s="184" t="str">
        <f t="shared" si="36"/>
        <v/>
      </c>
      <c r="J577" s="159"/>
      <c r="K577" s="5"/>
      <c r="L577" s="159"/>
      <c r="M577" s="5" t="e">
        <f t="shared" si="34"/>
        <v>#N/A</v>
      </c>
      <c r="N577" s="3" t="str">
        <f t="shared" si="35"/>
        <v/>
      </c>
    </row>
    <row r="578" spans="1:14" x14ac:dyDescent="0.2">
      <c r="A578" s="174"/>
      <c r="B578" s="196" t="e">
        <f>VLOOKUP(A578,Adr!A:B,2,FALSE)</f>
        <v>#N/A</v>
      </c>
      <c r="C578" s="177"/>
      <c r="D578" s="179"/>
      <c r="E578" s="165"/>
      <c r="F578" s="174"/>
      <c r="G578" s="161"/>
      <c r="H578" s="177"/>
      <c r="I578" s="184" t="str">
        <f t="shared" si="36"/>
        <v/>
      </c>
      <c r="J578" s="159"/>
      <c r="K578" s="5"/>
      <c r="L578" s="159"/>
      <c r="M578" s="5" t="e">
        <f t="shared" ref="M578:M641" si="37">B578&amp;F578&amp;H578&amp;C578</f>
        <v>#N/A</v>
      </c>
      <c r="N578" s="3" t="str">
        <f t="shared" ref="N578:N641" si="38">+I578&amp;H578</f>
        <v/>
      </c>
    </row>
    <row r="579" spans="1:14" x14ac:dyDescent="0.2">
      <c r="A579" s="158"/>
      <c r="B579" s="196" t="e">
        <f>VLOOKUP(A579,Adr!A:B,2,FALSE)</f>
        <v>#N/A</v>
      </c>
      <c r="C579" s="188"/>
      <c r="D579" s="179"/>
      <c r="E579" s="165"/>
      <c r="F579" s="158"/>
      <c r="G579" s="161"/>
      <c r="H579" s="161"/>
      <c r="I579" s="184" t="str">
        <f t="shared" si="36"/>
        <v/>
      </c>
      <c r="J579" s="159"/>
      <c r="K579" s="5"/>
      <c r="L579" s="159"/>
      <c r="M579" s="5" t="e">
        <f t="shared" si="37"/>
        <v>#N/A</v>
      </c>
      <c r="N579" s="3" t="str">
        <f t="shared" si="38"/>
        <v/>
      </c>
    </row>
    <row r="580" spans="1:14" x14ac:dyDescent="0.2">
      <c r="A580" s="158"/>
      <c r="B580" s="196" t="e">
        <f>VLOOKUP(A580,Adr!A:B,2,FALSE)</f>
        <v>#N/A</v>
      </c>
      <c r="C580" s="182"/>
      <c r="D580" s="164"/>
      <c r="E580" s="165"/>
      <c r="F580" s="158"/>
      <c r="G580" s="161"/>
      <c r="H580" s="161"/>
      <c r="I580" s="184" t="str">
        <f t="shared" si="36"/>
        <v/>
      </c>
      <c r="J580" s="159"/>
      <c r="K580" s="5"/>
      <c r="L580" s="159"/>
      <c r="M580" s="5" t="e">
        <f t="shared" si="37"/>
        <v>#N/A</v>
      </c>
      <c r="N580" s="3" t="str">
        <f t="shared" si="38"/>
        <v/>
      </c>
    </row>
    <row r="581" spans="1:14" x14ac:dyDescent="0.2">
      <c r="A581" s="158"/>
      <c r="B581" s="196" t="e">
        <f>VLOOKUP(A581,Adr!A:B,2,FALSE)</f>
        <v>#N/A</v>
      </c>
      <c r="C581" s="182"/>
      <c r="D581" s="164"/>
      <c r="E581" s="165"/>
      <c r="F581" s="158"/>
      <c r="G581" s="161"/>
      <c r="H581" s="161"/>
      <c r="I581" s="184" t="str">
        <f t="shared" si="36"/>
        <v/>
      </c>
      <c r="J581" s="159"/>
      <c r="K581" s="5"/>
      <c r="L581" s="159"/>
      <c r="M581" s="5" t="e">
        <f t="shared" si="37"/>
        <v>#N/A</v>
      </c>
      <c r="N581" s="3" t="str">
        <f t="shared" si="38"/>
        <v/>
      </c>
    </row>
    <row r="582" spans="1:14" x14ac:dyDescent="0.2">
      <c r="A582" s="158"/>
      <c r="B582" s="196" t="e">
        <f>VLOOKUP(A582,Adr!A:B,2,FALSE)</f>
        <v>#N/A</v>
      </c>
      <c r="C582" s="182"/>
      <c r="D582" s="164"/>
      <c r="E582" s="165"/>
      <c r="F582" s="158"/>
      <c r="G582" s="161"/>
      <c r="H582" s="161"/>
      <c r="I582" s="184" t="str">
        <f t="shared" si="36"/>
        <v/>
      </c>
      <c r="J582" s="159"/>
      <c r="K582" s="5"/>
      <c r="L582" s="159"/>
      <c r="M582" s="5" t="e">
        <f t="shared" si="37"/>
        <v>#N/A</v>
      </c>
      <c r="N582" s="3" t="str">
        <f t="shared" si="38"/>
        <v/>
      </c>
    </row>
    <row r="583" spans="1:14" x14ac:dyDescent="0.2">
      <c r="A583" s="158"/>
      <c r="B583" s="196" t="e">
        <f>VLOOKUP(A583,Adr!A:B,2,FALSE)</f>
        <v>#N/A</v>
      </c>
      <c r="C583" s="182"/>
      <c r="D583" s="164"/>
      <c r="E583" s="165"/>
      <c r="F583" s="158"/>
      <c r="G583" s="161"/>
      <c r="H583" s="161"/>
      <c r="I583" s="184" t="str">
        <f t="shared" si="36"/>
        <v/>
      </c>
      <c r="J583" s="159"/>
      <c r="K583" s="5"/>
      <c r="L583" s="159"/>
      <c r="M583" s="5" t="e">
        <f t="shared" si="37"/>
        <v>#N/A</v>
      </c>
      <c r="N583" s="3" t="str">
        <f t="shared" si="38"/>
        <v/>
      </c>
    </row>
    <row r="584" spans="1:14" x14ac:dyDescent="0.2">
      <c r="A584" s="158"/>
      <c r="B584" s="196" t="e">
        <f>VLOOKUP(A584,Adr!A:B,2,FALSE)</f>
        <v>#N/A</v>
      </c>
      <c r="C584" s="182"/>
      <c r="D584" s="164"/>
      <c r="E584" s="165"/>
      <c r="F584" s="158"/>
      <c r="G584" s="161"/>
      <c r="H584" s="161"/>
      <c r="I584" s="184" t="str">
        <f t="shared" si="36"/>
        <v/>
      </c>
      <c r="J584" s="159"/>
      <c r="K584" s="5"/>
      <c r="L584" s="159"/>
      <c r="M584" s="5" t="e">
        <f t="shared" si="37"/>
        <v>#N/A</v>
      </c>
      <c r="N584" s="3" t="str">
        <f t="shared" si="38"/>
        <v/>
      </c>
    </row>
    <row r="585" spans="1:14" x14ac:dyDescent="0.2">
      <c r="A585" s="158"/>
      <c r="B585" s="196" t="e">
        <f>VLOOKUP(A585,Adr!A:B,2,FALSE)</f>
        <v>#N/A</v>
      </c>
      <c r="C585" s="177"/>
      <c r="D585" s="179"/>
      <c r="E585" s="165"/>
      <c r="F585" s="174"/>
      <c r="G585" s="177"/>
      <c r="H585" s="177"/>
      <c r="I585" s="184" t="str">
        <f t="shared" si="36"/>
        <v/>
      </c>
      <c r="J585" s="159"/>
      <c r="K585" s="5"/>
      <c r="L585" s="159"/>
      <c r="M585" s="5" t="e">
        <f t="shared" si="37"/>
        <v>#N/A</v>
      </c>
      <c r="N585" s="3" t="str">
        <f t="shared" si="38"/>
        <v/>
      </c>
    </row>
    <row r="586" spans="1:14" x14ac:dyDescent="0.2">
      <c r="A586" s="158"/>
      <c r="B586" s="196" t="e">
        <f>VLOOKUP(A586,Adr!A:B,2,FALSE)</f>
        <v>#N/A</v>
      </c>
      <c r="C586" s="177"/>
      <c r="D586" s="179"/>
      <c r="E586" s="165"/>
      <c r="F586" s="174"/>
      <c r="G586" s="177"/>
      <c r="H586" s="177"/>
      <c r="I586" s="184" t="str">
        <f t="shared" si="36"/>
        <v/>
      </c>
      <c r="J586" s="159"/>
      <c r="K586" s="5"/>
      <c r="L586" s="159"/>
      <c r="M586" s="5" t="e">
        <f t="shared" si="37"/>
        <v>#N/A</v>
      </c>
      <c r="N586" s="3" t="str">
        <f t="shared" si="38"/>
        <v/>
      </c>
    </row>
    <row r="587" spans="1:14" x14ac:dyDescent="0.2">
      <c r="A587" s="158"/>
      <c r="B587" s="196" t="e">
        <f>VLOOKUP(A587,Adr!A:B,2,FALSE)</f>
        <v>#N/A</v>
      </c>
      <c r="C587" s="177"/>
      <c r="D587" s="179"/>
      <c r="E587" s="165"/>
      <c r="F587" s="174"/>
      <c r="G587" s="177"/>
      <c r="H587" s="177"/>
      <c r="I587" s="184" t="str">
        <f t="shared" si="36"/>
        <v/>
      </c>
      <c r="J587" s="159"/>
      <c r="K587" s="5"/>
      <c r="L587" s="159"/>
      <c r="M587" s="5" t="e">
        <f t="shared" si="37"/>
        <v>#N/A</v>
      </c>
      <c r="N587" s="3" t="str">
        <f t="shared" si="38"/>
        <v/>
      </c>
    </row>
    <row r="588" spans="1:14" x14ac:dyDescent="0.2">
      <c r="A588" s="158"/>
      <c r="B588" s="196" t="e">
        <f>VLOOKUP(A588,Adr!A:B,2,FALSE)</f>
        <v>#N/A</v>
      </c>
      <c r="C588" s="177"/>
      <c r="D588" s="179"/>
      <c r="E588" s="165"/>
      <c r="F588" s="174"/>
      <c r="G588" s="177"/>
      <c r="H588" s="177"/>
      <c r="I588" s="184" t="str">
        <f t="shared" si="36"/>
        <v/>
      </c>
      <c r="J588" s="159"/>
      <c r="K588" s="5"/>
      <c r="L588" s="159"/>
      <c r="M588" s="5" t="e">
        <f t="shared" si="37"/>
        <v>#N/A</v>
      </c>
      <c r="N588" s="3" t="str">
        <f t="shared" si="38"/>
        <v/>
      </c>
    </row>
    <row r="589" spans="1:14" x14ac:dyDescent="0.2">
      <c r="A589" s="158"/>
      <c r="B589" s="196" t="e">
        <f>VLOOKUP(A589,Adr!A:B,2,FALSE)</f>
        <v>#N/A</v>
      </c>
      <c r="C589" s="161"/>
      <c r="D589" s="164"/>
      <c r="E589" s="165"/>
      <c r="F589" s="158"/>
      <c r="G589" s="161"/>
      <c r="H589" s="161"/>
      <c r="I589" s="184" t="str">
        <f t="shared" si="36"/>
        <v/>
      </c>
      <c r="J589" s="159"/>
      <c r="K589" s="5"/>
      <c r="L589" s="159"/>
      <c r="M589" s="5" t="e">
        <f t="shared" si="37"/>
        <v>#N/A</v>
      </c>
      <c r="N589" s="3" t="str">
        <f t="shared" si="38"/>
        <v/>
      </c>
    </row>
    <row r="590" spans="1:14" x14ac:dyDescent="0.2">
      <c r="A590" s="158"/>
      <c r="B590" s="196" t="e">
        <f>VLOOKUP(A590,Adr!A:B,2,FALSE)</f>
        <v>#N/A</v>
      </c>
      <c r="C590" s="189"/>
      <c r="D590" s="183"/>
      <c r="E590" s="165"/>
      <c r="F590" s="174"/>
      <c r="G590" s="177"/>
      <c r="H590" s="177"/>
      <c r="I590" s="184" t="str">
        <f t="shared" si="36"/>
        <v/>
      </c>
      <c r="J590" s="159"/>
      <c r="K590" s="5"/>
      <c r="L590" s="159"/>
      <c r="M590" s="5" t="e">
        <f t="shared" si="37"/>
        <v>#N/A</v>
      </c>
      <c r="N590" s="3" t="str">
        <f t="shared" si="38"/>
        <v/>
      </c>
    </row>
    <row r="591" spans="1:14" x14ac:dyDescent="0.2">
      <c r="A591" s="158"/>
      <c r="B591" s="196" t="e">
        <f>VLOOKUP(A591,Adr!A:B,2,FALSE)</f>
        <v>#N/A</v>
      </c>
      <c r="C591" s="189"/>
      <c r="D591" s="183"/>
      <c r="E591" s="165"/>
      <c r="F591" s="174"/>
      <c r="G591" s="177"/>
      <c r="H591" s="177"/>
      <c r="I591" s="159"/>
      <c r="J591" s="159"/>
      <c r="K591" s="5"/>
      <c r="L591" s="159"/>
      <c r="M591" s="5" t="e">
        <f t="shared" si="37"/>
        <v>#N/A</v>
      </c>
      <c r="N591" s="3" t="str">
        <f t="shared" si="38"/>
        <v/>
      </c>
    </row>
    <row r="592" spans="1:14" x14ac:dyDescent="0.2">
      <c r="A592" s="158"/>
      <c r="B592" s="196" t="e">
        <f>VLOOKUP(A592,Adr!A:B,2,FALSE)</f>
        <v>#N/A</v>
      </c>
      <c r="C592" s="177"/>
      <c r="D592" s="179"/>
      <c r="E592" s="165"/>
      <c r="F592" s="174"/>
      <c r="G592" s="177"/>
      <c r="H592" s="177"/>
      <c r="I592" s="184"/>
      <c r="J592" s="159"/>
      <c r="K592" s="5"/>
      <c r="L592" s="159"/>
      <c r="M592" s="5" t="e">
        <f t="shared" si="37"/>
        <v>#N/A</v>
      </c>
      <c r="N592" s="3" t="str">
        <f t="shared" si="38"/>
        <v/>
      </c>
    </row>
    <row r="593" spans="1:14" x14ac:dyDescent="0.2">
      <c r="A593" s="174"/>
      <c r="B593" s="196" t="e">
        <f>VLOOKUP(A593,Adr!A:B,2,FALSE)</f>
        <v>#N/A</v>
      </c>
      <c r="C593" s="177"/>
      <c r="D593" s="179"/>
      <c r="E593" s="222"/>
      <c r="F593" s="174"/>
      <c r="G593" s="177"/>
      <c r="H593" s="177"/>
      <c r="I593" s="184"/>
      <c r="J593" s="159"/>
      <c r="K593" s="5"/>
      <c r="L593" s="159"/>
      <c r="M593" s="5" t="e">
        <f t="shared" si="37"/>
        <v>#N/A</v>
      </c>
      <c r="N593" s="3" t="str">
        <f t="shared" si="38"/>
        <v/>
      </c>
    </row>
    <row r="594" spans="1:14" x14ac:dyDescent="0.2">
      <c r="A594" s="158"/>
      <c r="B594" s="196" t="e">
        <f>VLOOKUP(A594,Adr!A:B,2,FALSE)</f>
        <v>#N/A</v>
      </c>
      <c r="C594" s="188"/>
      <c r="D594" s="179"/>
      <c r="E594" s="165"/>
      <c r="F594" s="158"/>
      <c r="G594" s="161"/>
      <c r="H594" s="161"/>
      <c r="I594" s="159"/>
      <c r="J594" s="159"/>
      <c r="K594" s="5"/>
      <c r="L594" s="159"/>
      <c r="M594" s="5" t="e">
        <f t="shared" si="37"/>
        <v>#N/A</v>
      </c>
      <c r="N594" s="3" t="str">
        <f t="shared" si="38"/>
        <v/>
      </c>
    </row>
    <row r="595" spans="1:14" x14ac:dyDescent="0.2">
      <c r="A595" s="158"/>
      <c r="B595" s="196" t="e">
        <f>VLOOKUP(A595,Adr!A:B,2,FALSE)</f>
        <v>#N/A</v>
      </c>
      <c r="C595" s="188"/>
      <c r="D595" s="179"/>
      <c r="E595" s="165"/>
      <c r="F595" s="158"/>
      <c r="G595" s="161"/>
      <c r="H595" s="161"/>
      <c r="I595" s="159"/>
      <c r="J595" s="159"/>
      <c r="K595" s="5"/>
      <c r="L595" s="159"/>
      <c r="M595" s="5" t="e">
        <f t="shared" si="37"/>
        <v>#N/A</v>
      </c>
      <c r="N595" s="3" t="str">
        <f t="shared" si="38"/>
        <v/>
      </c>
    </row>
    <row r="596" spans="1:14" x14ac:dyDescent="0.2">
      <c r="A596" s="158"/>
      <c r="B596" s="196" t="e">
        <f>VLOOKUP(A596,Adr!A:B,2,FALSE)</f>
        <v>#N/A</v>
      </c>
      <c r="C596" s="188"/>
      <c r="D596" s="179"/>
      <c r="E596" s="165"/>
      <c r="F596" s="174"/>
      <c r="G596" s="177"/>
      <c r="H596" s="177"/>
      <c r="I596" s="159"/>
      <c r="J596" s="159"/>
      <c r="K596" s="5"/>
      <c r="L596" s="159"/>
      <c r="M596" s="5" t="e">
        <f t="shared" si="37"/>
        <v>#N/A</v>
      </c>
      <c r="N596" s="3" t="str">
        <f t="shared" si="38"/>
        <v/>
      </c>
    </row>
    <row r="597" spans="1:14" x14ac:dyDescent="0.2">
      <c r="A597" s="158"/>
      <c r="B597" s="196" t="e">
        <f>VLOOKUP(A597,Adr!A:B,2,FALSE)</f>
        <v>#N/A</v>
      </c>
      <c r="C597" s="188"/>
      <c r="D597" s="179"/>
      <c r="E597" s="165"/>
      <c r="F597" s="174"/>
      <c r="G597" s="177"/>
      <c r="H597" s="177"/>
      <c r="I597" s="159"/>
      <c r="J597" s="159"/>
      <c r="K597" s="5"/>
      <c r="L597" s="159"/>
      <c r="M597" s="5" t="e">
        <f t="shared" si="37"/>
        <v>#N/A</v>
      </c>
      <c r="N597" s="3" t="str">
        <f t="shared" si="38"/>
        <v/>
      </c>
    </row>
    <row r="598" spans="1:14" x14ac:dyDescent="0.2">
      <c r="A598" s="174"/>
      <c r="B598" s="196" t="e">
        <f>VLOOKUP(A598,Adr!A:B,2,FALSE)</f>
        <v>#N/A</v>
      </c>
      <c r="C598" s="177"/>
      <c r="D598" s="179"/>
      <c r="E598" s="222"/>
      <c r="F598" s="174"/>
      <c r="G598" s="177"/>
      <c r="H598" s="177"/>
      <c r="I598" s="184"/>
      <c r="J598" s="159"/>
      <c r="K598" s="5"/>
      <c r="L598" s="159"/>
      <c r="M598" s="5" t="e">
        <f t="shared" si="37"/>
        <v>#N/A</v>
      </c>
      <c r="N598" s="3" t="str">
        <f t="shared" si="38"/>
        <v/>
      </c>
    </row>
    <row r="599" spans="1:14" x14ac:dyDescent="0.2">
      <c r="A599" s="158"/>
      <c r="B599" s="196" t="e">
        <f>VLOOKUP(A599,Adr!A:B,2,FALSE)</f>
        <v>#N/A</v>
      </c>
      <c r="C599" s="188"/>
      <c r="D599" s="179"/>
      <c r="E599" s="165"/>
      <c r="F599" s="174"/>
      <c r="G599" s="177"/>
      <c r="H599" s="177"/>
      <c r="I599" s="159"/>
      <c r="J599" s="159"/>
      <c r="K599" s="5"/>
      <c r="L599" s="159"/>
      <c r="M599" s="5" t="e">
        <f t="shared" si="37"/>
        <v>#N/A</v>
      </c>
      <c r="N599" s="3" t="str">
        <f t="shared" si="38"/>
        <v/>
      </c>
    </row>
    <row r="600" spans="1:14" x14ac:dyDescent="0.2">
      <c r="A600" s="174"/>
      <c r="B600" s="196" t="e">
        <f>VLOOKUP(A600,Adr!A:B,2,FALSE)</f>
        <v>#N/A</v>
      </c>
      <c r="C600" s="177"/>
      <c r="D600" s="179"/>
      <c r="E600" s="222"/>
      <c r="F600" s="174"/>
      <c r="G600" s="177"/>
      <c r="H600" s="177"/>
      <c r="I600" s="184"/>
      <c r="J600" s="159"/>
      <c r="K600" s="5"/>
      <c r="L600" s="159"/>
      <c r="M600" s="5" t="e">
        <f t="shared" si="37"/>
        <v>#N/A</v>
      </c>
      <c r="N600" s="3" t="str">
        <f t="shared" si="38"/>
        <v/>
      </c>
    </row>
    <row r="601" spans="1:14" x14ac:dyDescent="0.2">
      <c r="A601" s="158"/>
      <c r="B601" s="196" t="e">
        <f>VLOOKUP(A601,Adr!A:B,2,FALSE)</f>
        <v>#N/A</v>
      </c>
      <c r="C601" s="188"/>
      <c r="D601" s="179"/>
      <c r="E601" s="165"/>
      <c r="F601" s="158"/>
      <c r="G601" s="161"/>
      <c r="H601" s="161"/>
      <c r="I601" s="159"/>
      <c r="J601" s="159"/>
      <c r="K601" s="5"/>
      <c r="L601" s="159"/>
      <c r="M601" s="5" t="e">
        <f t="shared" si="37"/>
        <v>#N/A</v>
      </c>
      <c r="N601" s="3" t="str">
        <f t="shared" si="38"/>
        <v/>
      </c>
    </row>
    <row r="602" spans="1:14" x14ac:dyDescent="0.2">
      <c r="A602" s="158"/>
      <c r="B602" s="196" t="e">
        <f>VLOOKUP(A602,Adr!A:B,2,FALSE)</f>
        <v>#N/A</v>
      </c>
      <c r="C602" s="188"/>
      <c r="D602" s="179"/>
      <c r="E602" s="165"/>
      <c r="F602" s="158"/>
      <c r="G602" s="161"/>
      <c r="H602" s="161"/>
      <c r="I602" s="159"/>
      <c r="J602" s="159"/>
      <c r="K602" s="5"/>
      <c r="L602" s="159"/>
      <c r="M602" s="5" t="e">
        <f t="shared" si="37"/>
        <v>#N/A</v>
      </c>
      <c r="N602" s="3" t="str">
        <f t="shared" si="38"/>
        <v/>
      </c>
    </row>
    <row r="603" spans="1:14" x14ac:dyDescent="0.2">
      <c r="A603" s="158"/>
      <c r="B603" s="196" t="e">
        <f>VLOOKUP(A603,Adr!A:B,2,FALSE)</f>
        <v>#N/A</v>
      </c>
      <c r="C603" s="182"/>
      <c r="D603" s="164"/>
      <c r="E603" s="165"/>
      <c r="F603" s="158"/>
      <c r="G603" s="161"/>
      <c r="H603" s="161"/>
      <c r="I603" s="159"/>
      <c r="J603" s="159"/>
      <c r="K603" s="5"/>
      <c r="L603" s="159"/>
      <c r="M603" s="5" t="e">
        <f t="shared" si="37"/>
        <v>#N/A</v>
      </c>
      <c r="N603" s="3" t="str">
        <f t="shared" si="38"/>
        <v/>
      </c>
    </row>
    <row r="604" spans="1:14" x14ac:dyDescent="0.2">
      <c r="A604" s="158"/>
      <c r="B604" s="196" t="e">
        <f>VLOOKUP(A604,Adr!A:B,2,FALSE)</f>
        <v>#N/A</v>
      </c>
      <c r="C604" s="188"/>
      <c r="D604" s="179"/>
      <c r="E604" s="165"/>
      <c r="F604" s="174"/>
      <c r="G604" s="177"/>
      <c r="H604" s="177"/>
      <c r="I604" s="159"/>
      <c r="J604" s="159"/>
      <c r="K604" s="5"/>
      <c r="L604" s="159"/>
      <c r="M604" s="5" t="e">
        <f t="shared" si="37"/>
        <v>#N/A</v>
      </c>
      <c r="N604" s="3" t="str">
        <f t="shared" si="38"/>
        <v/>
      </c>
    </row>
    <row r="605" spans="1:14" x14ac:dyDescent="0.2">
      <c r="A605" s="158"/>
      <c r="B605" s="196" t="e">
        <f>VLOOKUP(A605,Adr!A:B,2,FALSE)</f>
        <v>#N/A</v>
      </c>
      <c r="C605" s="188"/>
      <c r="D605" s="178"/>
      <c r="E605" s="165"/>
      <c r="F605" s="158"/>
      <c r="G605" s="161"/>
      <c r="H605" s="161"/>
      <c r="I605" s="159"/>
      <c r="J605" s="159"/>
      <c r="K605" s="5"/>
      <c r="L605" s="159"/>
      <c r="M605" s="5" t="e">
        <f t="shared" si="37"/>
        <v>#N/A</v>
      </c>
      <c r="N605" s="3" t="str">
        <f t="shared" si="38"/>
        <v/>
      </c>
    </row>
    <row r="606" spans="1:14" x14ac:dyDescent="0.2">
      <c r="A606" s="158"/>
      <c r="B606" s="196" t="e">
        <f>VLOOKUP(A606,Adr!A:B,2,FALSE)</f>
        <v>#N/A</v>
      </c>
      <c r="C606" s="188"/>
      <c r="D606" s="179"/>
      <c r="E606" s="165"/>
      <c r="F606" s="158"/>
      <c r="G606" s="161"/>
      <c r="H606" s="161"/>
      <c r="I606" s="159"/>
      <c r="J606" s="159"/>
      <c r="K606" s="5"/>
      <c r="L606" s="159"/>
      <c r="M606" s="5" t="e">
        <f t="shared" si="37"/>
        <v>#N/A</v>
      </c>
      <c r="N606" s="3" t="str">
        <f t="shared" si="38"/>
        <v/>
      </c>
    </row>
    <row r="607" spans="1:14" x14ac:dyDescent="0.2">
      <c r="A607" s="194"/>
      <c r="B607" s="196" t="e">
        <f>VLOOKUP(A607,Adr!A:B,2,FALSE)</f>
        <v>#N/A</v>
      </c>
      <c r="C607" s="161"/>
      <c r="D607" s="164"/>
      <c r="E607" s="165"/>
      <c r="F607" s="158"/>
      <c r="G607" s="161"/>
      <c r="H607" s="161"/>
      <c r="I607" s="184"/>
      <c r="J607" s="159"/>
      <c r="K607" s="5"/>
      <c r="L607" s="159"/>
      <c r="M607" s="5" t="e">
        <f t="shared" si="37"/>
        <v>#N/A</v>
      </c>
      <c r="N607" s="3" t="str">
        <f t="shared" si="38"/>
        <v/>
      </c>
    </row>
    <row r="608" spans="1:14" x14ac:dyDescent="0.2">
      <c r="A608" s="158"/>
      <c r="B608" s="196" t="e">
        <f>VLOOKUP(A608,Adr!A:B,2,FALSE)</f>
        <v>#N/A</v>
      </c>
      <c r="C608" s="182"/>
      <c r="D608" s="164"/>
      <c r="E608" s="165"/>
      <c r="F608" s="158"/>
      <c r="G608" s="161"/>
      <c r="H608" s="161"/>
      <c r="I608" s="159"/>
      <c r="J608" s="159"/>
      <c r="K608" s="5"/>
      <c r="L608" s="159"/>
      <c r="M608" s="5" t="e">
        <f t="shared" si="37"/>
        <v>#N/A</v>
      </c>
      <c r="N608" s="3" t="str">
        <f t="shared" si="38"/>
        <v/>
      </c>
    </row>
    <row r="609" spans="1:14" x14ac:dyDescent="0.2">
      <c r="A609" s="194"/>
      <c r="B609" s="196" t="e">
        <f>VLOOKUP(A609,Adr!A:B,2,FALSE)</f>
        <v>#N/A</v>
      </c>
      <c r="C609" s="161"/>
      <c r="D609" s="164"/>
      <c r="E609" s="165"/>
      <c r="F609" s="158"/>
      <c r="G609" s="161"/>
      <c r="H609" s="161"/>
      <c r="I609" s="184"/>
      <c r="J609" s="159"/>
      <c r="K609" s="5"/>
      <c r="L609" s="159"/>
      <c r="M609" s="5" t="e">
        <f t="shared" si="37"/>
        <v>#N/A</v>
      </c>
      <c r="N609" s="3" t="str">
        <f t="shared" si="38"/>
        <v/>
      </c>
    </row>
    <row r="610" spans="1:14" x14ac:dyDescent="0.2">
      <c r="A610" s="158"/>
      <c r="B610" s="196" t="e">
        <f>VLOOKUP(A610,Adr!A:B,2,FALSE)</f>
        <v>#N/A</v>
      </c>
      <c r="C610" s="161"/>
      <c r="D610" s="179"/>
      <c r="E610" s="165"/>
      <c r="F610" s="158"/>
      <c r="G610" s="161"/>
      <c r="H610" s="161"/>
      <c r="I610" s="184"/>
      <c r="J610" s="159"/>
      <c r="K610" s="5"/>
      <c r="L610" s="159"/>
      <c r="M610" s="5" t="e">
        <f t="shared" si="37"/>
        <v>#N/A</v>
      </c>
      <c r="N610" s="3" t="str">
        <f t="shared" si="38"/>
        <v/>
      </c>
    </row>
    <row r="611" spans="1:14" x14ac:dyDescent="0.2">
      <c r="A611" s="158"/>
      <c r="B611" s="196" t="e">
        <f>VLOOKUP(A611,Adr!A:B,2,FALSE)</f>
        <v>#N/A</v>
      </c>
      <c r="C611" s="161"/>
      <c r="D611" s="164"/>
      <c r="E611" s="165"/>
      <c r="F611" s="158"/>
      <c r="G611" s="161"/>
      <c r="H611" s="161"/>
      <c r="I611" s="184"/>
      <c r="J611" s="159"/>
      <c r="K611" s="5"/>
      <c r="L611" s="159"/>
      <c r="M611" s="5" t="e">
        <f t="shared" si="37"/>
        <v>#N/A</v>
      </c>
      <c r="N611" s="3" t="str">
        <f t="shared" si="38"/>
        <v/>
      </c>
    </row>
    <row r="612" spans="1:14" x14ac:dyDescent="0.2">
      <c r="A612" s="158"/>
      <c r="B612" s="196" t="e">
        <f>VLOOKUP(A612,Adr!A:B,2,FALSE)</f>
        <v>#N/A</v>
      </c>
      <c r="C612" s="161"/>
      <c r="D612" s="164"/>
      <c r="E612" s="165"/>
      <c r="F612" s="158"/>
      <c r="G612" s="161"/>
      <c r="H612" s="161"/>
      <c r="I612" s="184"/>
      <c r="J612" s="159"/>
      <c r="K612" s="5"/>
      <c r="L612" s="159"/>
      <c r="M612" s="5" t="e">
        <f t="shared" si="37"/>
        <v>#N/A</v>
      </c>
      <c r="N612" s="3" t="str">
        <f t="shared" si="38"/>
        <v/>
      </c>
    </row>
    <row r="613" spans="1:14" x14ac:dyDescent="0.2">
      <c r="A613" s="158"/>
      <c r="B613" s="196" t="e">
        <f>VLOOKUP(A613,Adr!A:B,2,FALSE)</f>
        <v>#N/A</v>
      </c>
      <c r="C613" s="182"/>
      <c r="D613" s="164"/>
      <c r="E613" s="165"/>
      <c r="F613" s="174"/>
      <c r="G613" s="177"/>
      <c r="H613" s="177"/>
      <c r="I613" s="159"/>
      <c r="J613" s="159"/>
      <c r="K613" s="5"/>
      <c r="L613" s="159"/>
      <c r="M613" s="5" t="e">
        <f t="shared" si="37"/>
        <v>#N/A</v>
      </c>
      <c r="N613" s="3" t="str">
        <f t="shared" si="38"/>
        <v/>
      </c>
    </row>
    <row r="614" spans="1:14" x14ac:dyDescent="0.2">
      <c r="A614" s="158"/>
      <c r="B614" s="196" t="e">
        <f>VLOOKUP(A614,Adr!A:B,2,FALSE)</f>
        <v>#N/A</v>
      </c>
      <c r="C614" s="182"/>
      <c r="D614" s="164"/>
      <c r="E614" s="165"/>
      <c r="F614" s="174"/>
      <c r="G614" s="177"/>
      <c r="H614" s="177"/>
      <c r="I614" s="159"/>
      <c r="J614" s="159"/>
      <c r="K614" s="5"/>
      <c r="L614" s="159"/>
      <c r="M614" s="5" t="e">
        <f t="shared" si="37"/>
        <v>#N/A</v>
      </c>
      <c r="N614" s="3" t="str">
        <f t="shared" si="38"/>
        <v/>
      </c>
    </row>
    <row r="615" spans="1:14" x14ac:dyDescent="0.2">
      <c r="A615" s="158"/>
      <c r="B615" s="196" t="e">
        <f>VLOOKUP(A615,Adr!A:B,2,FALSE)</f>
        <v>#N/A</v>
      </c>
      <c r="C615" s="161"/>
      <c r="D615" s="164"/>
      <c r="E615" s="165"/>
      <c r="F615" s="158"/>
      <c r="G615" s="161"/>
      <c r="H615" s="161"/>
      <c r="I615" s="184"/>
      <c r="J615" s="159"/>
      <c r="K615" s="5"/>
      <c r="L615" s="159"/>
      <c r="M615" s="5" t="e">
        <f t="shared" si="37"/>
        <v>#N/A</v>
      </c>
      <c r="N615" s="3" t="str">
        <f t="shared" si="38"/>
        <v/>
      </c>
    </row>
    <row r="616" spans="1:14" x14ac:dyDescent="0.2">
      <c r="A616" s="158"/>
      <c r="B616" s="196" t="e">
        <f>VLOOKUP(A616,Adr!A:B,2,FALSE)</f>
        <v>#N/A</v>
      </c>
      <c r="C616" s="177"/>
      <c r="D616" s="179"/>
      <c r="E616" s="165"/>
      <c r="F616" s="174"/>
      <c r="G616" s="177"/>
      <c r="H616" s="177"/>
      <c r="I616" s="184"/>
      <c r="J616" s="159"/>
      <c r="K616" s="5"/>
      <c r="L616" s="159"/>
      <c r="M616" s="5" t="e">
        <f t="shared" si="37"/>
        <v>#N/A</v>
      </c>
      <c r="N616" s="3" t="str">
        <f t="shared" si="38"/>
        <v/>
      </c>
    </row>
    <row r="617" spans="1:14" x14ac:dyDescent="0.2">
      <c r="A617" s="158"/>
      <c r="B617" s="196" t="e">
        <f>VLOOKUP(A617,Adr!A:B,2,FALSE)</f>
        <v>#N/A</v>
      </c>
      <c r="C617" s="182"/>
      <c r="D617" s="164"/>
      <c r="E617" s="165"/>
      <c r="F617" s="174"/>
      <c r="G617" s="177"/>
      <c r="H617" s="177"/>
      <c r="I617" s="159"/>
      <c r="J617" s="159"/>
      <c r="K617" s="5"/>
      <c r="L617" s="159"/>
      <c r="M617" s="5" t="e">
        <f t="shared" si="37"/>
        <v>#N/A</v>
      </c>
      <c r="N617" s="3" t="str">
        <f t="shared" si="38"/>
        <v/>
      </c>
    </row>
    <row r="618" spans="1:14" x14ac:dyDescent="0.2">
      <c r="A618" s="158"/>
      <c r="B618" s="196" t="e">
        <f>VLOOKUP(A618,Adr!A:B,2,FALSE)</f>
        <v>#N/A</v>
      </c>
      <c r="C618" s="177"/>
      <c r="D618" s="179"/>
      <c r="E618" s="165"/>
      <c r="F618" s="174"/>
      <c r="G618" s="177"/>
      <c r="H618" s="177"/>
      <c r="I618" s="184"/>
      <c r="J618" s="159"/>
      <c r="K618" s="5"/>
      <c r="L618" s="159"/>
      <c r="M618" s="5" t="e">
        <f t="shared" si="37"/>
        <v>#N/A</v>
      </c>
      <c r="N618" s="3" t="str">
        <f t="shared" si="38"/>
        <v/>
      </c>
    </row>
    <row r="619" spans="1:14" x14ac:dyDescent="0.2">
      <c r="A619" s="158"/>
      <c r="B619" s="196" t="e">
        <f>VLOOKUP(A619,Adr!A:B,2,FALSE)</f>
        <v>#N/A</v>
      </c>
      <c r="C619" s="177"/>
      <c r="D619" s="179"/>
      <c r="E619" s="165"/>
      <c r="F619" s="174"/>
      <c r="G619" s="177"/>
      <c r="H619" s="177"/>
      <c r="I619" s="184"/>
      <c r="J619" s="159"/>
      <c r="K619" s="5"/>
      <c r="L619" s="159"/>
      <c r="M619" s="5" t="e">
        <f t="shared" si="37"/>
        <v>#N/A</v>
      </c>
      <c r="N619" s="3" t="str">
        <f t="shared" si="38"/>
        <v/>
      </c>
    </row>
    <row r="620" spans="1:14" x14ac:dyDescent="0.2">
      <c r="A620" s="158"/>
      <c r="B620" s="196" t="e">
        <f>VLOOKUP(A620,Adr!A:B,2,FALSE)</f>
        <v>#N/A</v>
      </c>
      <c r="C620" s="182"/>
      <c r="D620" s="164"/>
      <c r="E620" s="165"/>
      <c r="F620" s="174"/>
      <c r="G620" s="177"/>
      <c r="H620" s="177"/>
      <c r="I620" s="159"/>
      <c r="J620" s="159"/>
      <c r="K620" s="5"/>
      <c r="L620" s="159"/>
      <c r="M620" s="5" t="e">
        <f t="shared" si="37"/>
        <v>#N/A</v>
      </c>
      <c r="N620" s="3" t="str">
        <f t="shared" si="38"/>
        <v/>
      </c>
    </row>
    <row r="621" spans="1:14" x14ac:dyDescent="0.2">
      <c r="A621" s="158"/>
      <c r="B621" s="196" t="e">
        <f>VLOOKUP(A621,Adr!A:B,2,FALSE)</f>
        <v>#N/A</v>
      </c>
      <c r="C621" s="161"/>
      <c r="D621" s="164"/>
      <c r="E621" s="165"/>
      <c r="F621" s="158"/>
      <c r="G621" s="161"/>
      <c r="H621" s="161"/>
      <c r="I621" s="184"/>
      <c r="J621" s="159"/>
      <c r="K621" s="5"/>
      <c r="L621" s="159"/>
      <c r="M621" s="5" t="e">
        <f t="shared" si="37"/>
        <v>#N/A</v>
      </c>
      <c r="N621" s="3" t="str">
        <f t="shared" si="38"/>
        <v/>
      </c>
    </row>
    <row r="622" spans="1:14" x14ac:dyDescent="0.2">
      <c r="A622" s="158"/>
      <c r="B622" s="196" t="e">
        <f>VLOOKUP(A622,Adr!A:B,2,FALSE)</f>
        <v>#N/A</v>
      </c>
      <c r="C622" s="182"/>
      <c r="D622" s="164"/>
      <c r="E622" s="165"/>
      <c r="F622" s="174"/>
      <c r="G622" s="177"/>
      <c r="H622" s="177"/>
      <c r="I622" s="159"/>
      <c r="J622" s="159"/>
      <c r="K622" s="5"/>
      <c r="L622" s="159"/>
      <c r="M622" s="5" t="e">
        <f t="shared" si="37"/>
        <v>#N/A</v>
      </c>
      <c r="N622" s="3" t="str">
        <f t="shared" si="38"/>
        <v/>
      </c>
    </row>
    <row r="623" spans="1:14" x14ac:dyDescent="0.2">
      <c r="A623" s="158"/>
      <c r="B623" s="196" t="e">
        <f>VLOOKUP(A623,Adr!A:B,2,FALSE)</f>
        <v>#N/A</v>
      </c>
      <c r="C623" s="161"/>
      <c r="D623" s="164"/>
      <c r="E623" s="165"/>
      <c r="F623" s="158"/>
      <c r="G623" s="161"/>
      <c r="H623" s="161"/>
      <c r="I623" s="184"/>
      <c r="J623" s="159"/>
      <c r="K623" s="5"/>
      <c r="L623" s="159"/>
      <c r="M623" s="5" t="e">
        <f t="shared" si="37"/>
        <v>#N/A</v>
      </c>
      <c r="N623" s="3" t="str">
        <f t="shared" si="38"/>
        <v/>
      </c>
    </row>
    <row r="624" spans="1:14" x14ac:dyDescent="0.2">
      <c r="A624" s="158"/>
      <c r="B624" s="196" t="e">
        <f>VLOOKUP(A624,Adr!A:B,2,FALSE)</f>
        <v>#N/A</v>
      </c>
      <c r="C624" s="177"/>
      <c r="D624" s="179"/>
      <c r="E624" s="165"/>
      <c r="F624" s="174"/>
      <c r="G624" s="177"/>
      <c r="H624" s="177"/>
      <c r="I624" s="184"/>
      <c r="J624" s="159"/>
      <c r="K624" s="5"/>
      <c r="L624" s="159" t="str">
        <f t="shared" ref="L624:L655" si="39">A624&amp;G624&amp;H624</f>
        <v/>
      </c>
      <c r="M624" s="5" t="e">
        <f t="shared" si="37"/>
        <v>#N/A</v>
      </c>
      <c r="N624" s="3" t="str">
        <f t="shared" si="38"/>
        <v/>
      </c>
    </row>
    <row r="625" spans="1:14" x14ac:dyDescent="0.2">
      <c r="A625" s="158"/>
      <c r="B625" s="196" t="e">
        <f>VLOOKUP(A625,Adr!A:B,2,FALSE)</f>
        <v>#N/A</v>
      </c>
      <c r="C625" s="177"/>
      <c r="D625" s="179"/>
      <c r="E625" s="165"/>
      <c r="F625" s="174"/>
      <c r="G625" s="177"/>
      <c r="H625" s="177"/>
      <c r="I625" s="184"/>
      <c r="J625" s="159"/>
      <c r="K625" s="5"/>
      <c r="L625" s="159" t="str">
        <f t="shared" si="39"/>
        <v/>
      </c>
      <c r="M625" s="5" t="e">
        <f t="shared" si="37"/>
        <v>#N/A</v>
      </c>
      <c r="N625" s="3" t="str">
        <f t="shared" si="38"/>
        <v/>
      </c>
    </row>
    <row r="626" spans="1:14" x14ac:dyDescent="0.2">
      <c r="A626" s="158"/>
      <c r="B626" s="196" t="e">
        <f>VLOOKUP(A626,Adr!A:B,2,FALSE)</f>
        <v>#N/A</v>
      </c>
      <c r="C626" s="177"/>
      <c r="D626" s="178"/>
      <c r="E626" s="165"/>
      <c r="F626" s="174"/>
      <c r="G626" s="177"/>
      <c r="H626" s="177"/>
      <c r="I626" s="184"/>
      <c r="J626" s="159"/>
      <c r="K626" s="5"/>
      <c r="L626" s="159" t="str">
        <f t="shared" si="39"/>
        <v/>
      </c>
      <c r="M626" s="5" t="e">
        <f t="shared" si="37"/>
        <v>#N/A</v>
      </c>
      <c r="N626" s="3" t="str">
        <f t="shared" si="38"/>
        <v/>
      </c>
    </row>
    <row r="627" spans="1:14" x14ac:dyDescent="0.2">
      <c r="A627" s="158"/>
      <c r="B627" s="196" t="e">
        <f>VLOOKUP(A627,Adr!A:B,2,FALSE)</f>
        <v>#N/A</v>
      </c>
      <c r="C627" s="182"/>
      <c r="D627" s="164"/>
      <c r="E627" s="165"/>
      <c r="F627" s="174"/>
      <c r="G627" s="177"/>
      <c r="H627" s="177"/>
      <c r="I627" s="159"/>
      <c r="J627" s="159"/>
      <c r="K627" s="5"/>
      <c r="L627" s="159" t="str">
        <f t="shared" si="39"/>
        <v/>
      </c>
      <c r="M627" s="5" t="e">
        <f t="shared" si="37"/>
        <v>#N/A</v>
      </c>
      <c r="N627" s="3" t="str">
        <f t="shared" si="38"/>
        <v/>
      </c>
    </row>
    <row r="628" spans="1:14" x14ac:dyDescent="0.2">
      <c r="A628" s="158"/>
      <c r="B628" s="196" t="e">
        <f>VLOOKUP(A628,Adr!A:B,2,FALSE)</f>
        <v>#N/A</v>
      </c>
      <c r="C628" s="188"/>
      <c r="D628" s="179"/>
      <c r="E628" s="165"/>
      <c r="F628" s="174"/>
      <c r="G628" s="177"/>
      <c r="H628" s="177"/>
      <c r="I628" s="159"/>
      <c r="J628" s="159"/>
      <c r="K628" s="5"/>
      <c r="L628" s="159" t="str">
        <f t="shared" si="39"/>
        <v/>
      </c>
      <c r="M628" s="5" t="e">
        <f t="shared" si="37"/>
        <v>#N/A</v>
      </c>
      <c r="N628" s="3" t="str">
        <f t="shared" si="38"/>
        <v/>
      </c>
    </row>
    <row r="629" spans="1:14" x14ac:dyDescent="0.2">
      <c r="A629" s="174"/>
      <c r="B629" s="196" t="e">
        <f>VLOOKUP(A629,Adr!A:B,2,FALSE)</f>
        <v>#N/A</v>
      </c>
      <c r="C629" s="177"/>
      <c r="D629" s="179"/>
      <c r="E629" s="165"/>
      <c r="F629" s="174"/>
      <c r="G629" s="177"/>
      <c r="H629" s="177"/>
      <c r="I629" s="184"/>
      <c r="J629" s="159"/>
      <c r="K629" s="5"/>
      <c r="L629" s="159" t="str">
        <f t="shared" si="39"/>
        <v/>
      </c>
      <c r="M629" s="5" t="e">
        <f t="shared" si="37"/>
        <v>#N/A</v>
      </c>
      <c r="N629" s="3" t="str">
        <f t="shared" si="38"/>
        <v/>
      </c>
    </row>
    <row r="630" spans="1:14" x14ac:dyDescent="0.2">
      <c r="A630" s="158"/>
      <c r="B630" s="196" t="e">
        <f>VLOOKUP(A630,Adr!A:B,2,FALSE)</f>
        <v>#N/A</v>
      </c>
      <c r="C630" s="177"/>
      <c r="D630" s="179"/>
      <c r="E630" s="165"/>
      <c r="F630" s="174"/>
      <c r="G630" s="177"/>
      <c r="H630" s="177"/>
      <c r="I630" s="184"/>
      <c r="J630" s="159"/>
      <c r="K630" s="5"/>
      <c r="L630" s="159" t="str">
        <f t="shared" si="39"/>
        <v/>
      </c>
      <c r="M630" s="5" t="e">
        <f t="shared" si="37"/>
        <v>#N/A</v>
      </c>
      <c r="N630" s="3" t="str">
        <f t="shared" si="38"/>
        <v/>
      </c>
    </row>
    <row r="631" spans="1:14" x14ac:dyDescent="0.2">
      <c r="A631" s="158"/>
      <c r="B631" s="196" t="e">
        <f>VLOOKUP(A631,Adr!A:B,2,FALSE)</f>
        <v>#N/A</v>
      </c>
      <c r="C631" s="188"/>
      <c r="D631" s="179"/>
      <c r="E631" s="165"/>
      <c r="F631" s="174"/>
      <c r="G631" s="177"/>
      <c r="H631" s="177"/>
      <c r="I631" s="159"/>
      <c r="J631" s="159"/>
      <c r="K631" s="5"/>
      <c r="L631" s="159" t="str">
        <f t="shared" si="39"/>
        <v/>
      </c>
      <c r="M631" s="5" t="e">
        <f t="shared" si="37"/>
        <v>#N/A</v>
      </c>
      <c r="N631" s="3" t="str">
        <f t="shared" si="38"/>
        <v/>
      </c>
    </row>
    <row r="632" spans="1:14" x14ac:dyDescent="0.2">
      <c r="A632" s="158"/>
      <c r="B632" s="196" t="e">
        <f>VLOOKUP(A632,Adr!A:B,2,FALSE)</f>
        <v>#N/A</v>
      </c>
      <c r="C632" s="188"/>
      <c r="D632" s="179"/>
      <c r="E632" s="165"/>
      <c r="F632" s="174"/>
      <c r="G632" s="177"/>
      <c r="H632" s="177"/>
      <c r="I632" s="159"/>
      <c r="J632" s="159"/>
      <c r="K632" s="5"/>
      <c r="L632" s="159" t="str">
        <f t="shared" si="39"/>
        <v/>
      </c>
      <c r="M632" s="5" t="e">
        <f t="shared" si="37"/>
        <v>#N/A</v>
      </c>
      <c r="N632" s="3" t="str">
        <f t="shared" si="38"/>
        <v/>
      </c>
    </row>
    <row r="633" spans="1:14" x14ac:dyDescent="0.2">
      <c r="A633" s="158"/>
      <c r="B633" s="196" t="e">
        <f>VLOOKUP(A633,Adr!A:B,2,FALSE)</f>
        <v>#N/A</v>
      </c>
      <c r="C633" s="177"/>
      <c r="D633" s="179"/>
      <c r="E633" s="165"/>
      <c r="F633" s="174"/>
      <c r="G633" s="177"/>
      <c r="H633" s="177"/>
      <c r="I633" s="184"/>
      <c r="J633" s="159"/>
      <c r="K633" s="5"/>
      <c r="L633" s="159" t="str">
        <f t="shared" si="39"/>
        <v/>
      </c>
      <c r="M633" s="5" t="e">
        <f t="shared" si="37"/>
        <v>#N/A</v>
      </c>
      <c r="N633" s="3" t="str">
        <f t="shared" si="38"/>
        <v/>
      </c>
    </row>
    <row r="634" spans="1:14" x14ac:dyDescent="0.2">
      <c r="A634" s="158"/>
      <c r="B634" s="196" t="e">
        <f>VLOOKUP(A634,Adr!A:B,2,FALSE)</f>
        <v>#N/A</v>
      </c>
      <c r="C634" s="188"/>
      <c r="D634" s="179"/>
      <c r="E634" s="165"/>
      <c r="F634" s="174"/>
      <c r="G634" s="177"/>
      <c r="H634" s="177"/>
      <c r="I634" s="159"/>
      <c r="J634" s="159"/>
      <c r="K634" s="5"/>
      <c r="L634" s="159" t="str">
        <f t="shared" si="39"/>
        <v/>
      </c>
      <c r="M634" s="5" t="e">
        <f t="shared" si="37"/>
        <v>#N/A</v>
      </c>
      <c r="N634" s="3" t="str">
        <f t="shared" si="38"/>
        <v/>
      </c>
    </row>
    <row r="635" spans="1:14" x14ac:dyDescent="0.2">
      <c r="A635" s="158"/>
      <c r="B635" s="196" t="e">
        <f>VLOOKUP(A635,Adr!A:B,2,FALSE)</f>
        <v>#N/A</v>
      </c>
      <c r="C635" s="188"/>
      <c r="D635" s="178"/>
      <c r="E635" s="165"/>
      <c r="F635" s="158"/>
      <c r="G635" s="161"/>
      <c r="H635" s="161"/>
      <c r="I635" s="159"/>
      <c r="J635" s="159"/>
      <c r="K635" s="5"/>
      <c r="L635" s="159" t="str">
        <f t="shared" si="39"/>
        <v/>
      </c>
      <c r="M635" s="5" t="e">
        <f t="shared" si="37"/>
        <v>#N/A</v>
      </c>
      <c r="N635" s="3" t="str">
        <f t="shared" si="38"/>
        <v/>
      </c>
    </row>
    <row r="636" spans="1:14" x14ac:dyDescent="0.2">
      <c r="A636" s="195"/>
      <c r="B636" s="196" t="e">
        <f>VLOOKUP(A636,Adr!A:B,2,FALSE)</f>
        <v>#N/A</v>
      </c>
      <c r="C636" s="161"/>
      <c r="D636" s="164"/>
      <c r="E636" s="165"/>
      <c r="F636" s="158"/>
      <c r="G636" s="161"/>
      <c r="H636" s="161"/>
      <c r="I636" s="184"/>
      <c r="J636" s="159"/>
      <c r="K636" s="5"/>
      <c r="L636" s="159" t="str">
        <f t="shared" si="39"/>
        <v/>
      </c>
      <c r="M636" s="5" t="e">
        <f t="shared" si="37"/>
        <v>#N/A</v>
      </c>
      <c r="N636" s="3" t="str">
        <f t="shared" si="38"/>
        <v/>
      </c>
    </row>
    <row r="637" spans="1:14" x14ac:dyDescent="0.2">
      <c r="A637" s="158"/>
      <c r="B637" s="196" t="e">
        <f>VLOOKUP(A637,Adr!A:B,2,FALSE)</f>
        <v>#N/A</v>
      </c>
      <c r="C637" s="161"/>
      <c r="D637" s="164"/>
      <c r="E637" s="165"/>
      <c r="F637" s="158"/>
      <c r="G637" s="161"/>
      <c r="H637" s="161"/>
      <c r="I637" s="184"/>
      <c r="J637" s="159"/>
      <c r="K637" s="5"/>
      <c r="L637" s="159" t="str">
        <f t="shared" si="39"/>
        <v/>
      </c>
      <c r="M637" s="5" t="e">
        <f t="shared" si="37"/>
        <v>#N/A</v>
      </c>
      <c r="N637" s="3" t="str">
        <f t="shared" si="38"/>
        <v/>
      </c>
    </row>
    <row r="638" spans="1:14" x14ac:dyDescent="0.2">
      <c r="A638" s="195"/>
      <c r="B638" s="196" t="e">
        <f>VLOOKUP(A638,Adr!A:B,2,FALSE)</f>
        <v>#N/A</v>
      </c>
      <c r="C638" s="161"/>
      <c r="D638" s="164"/>
      <c r="E638" s="165"/>
      <c r="F638" s="158"/>
      <c r="G638" s="161"/>
      <c r="H638" s="161"/>
      <c r="I638" s="184"/>
      <c r="J638" s="159"/>
      <c r="K638" s="5"/>
      <c r="L638" s="159" t="str">
        <f t="shared" si="39"/>
        <v/>
      </c>
      <c r="M638" s="5" t="e">
        <f t="shared" si="37"/>
        <v>#N/A</v>
      </c>
      <c r="N638" s="3" t="str">
        <f t="shared" si="38"/>
        <v/>
      </c>
    </row>
    <row r="639" spans="1:14" x14ac:dyDescent="0.2">
      <c r="A639" s="190"/>
      <c r="B639" s="196" t="e">
        <f>VLOOKUP(A639,Adr!A:B,2,FALSE)</f>
        <v>#N/A</v>
      </c>
      <c r="C639" s="161"/>
      <c r="D639" s="164"/>
      <c r="E639" s="165"/>
      <c r="F639" s="158"/>
      <c r="G639" s="161"/>
      <c r="H639" s="161"/>
      <c r="I639" s="184"/>
      <c r="J639" s="159"/>
      <c r="K639" s="5"/>
      <c r="L639" s="159" t="str">
        <f t="shared" si="39"/>
        <v/>
      </c>
      <c r="M639" s="5" t="e">
        <f t="shared" si="37"/>
        <v>#N/A</v>
      </c>
      <c r="N639" s="3" t="str">
        <f t="shared" si="38"/>
        <v/>
      </c>
    </row>
    <row r="640" spans="1:14" x14ac:dyDescent="0.2">
      <c r="A640" s="194"/>
      <c r="B640" s="196" t="e">
        <f>VLOOKUP(A640,Adr!A:B,2,FALSE)</f>
        <v>#N/A</v>
      </c>
      <c r="C640" s="161"/>
      <c r="D640" s="164"/>
      <c r="E640" s="165"/>
      <c r="F640" s="158"/>
      <c r="G640" s="161"/>
      <c r="H640" s="161"/>
      <c r="I640" s="184"/>
      <c r="J640" s="159"/>
      <c r="K640" s="5"/>
      <c r="L640" s="159" t="str">
        <f t="shared" si="39"/>
        <v/>
      </c>
      <c r="M640" s="5" t="e">
        <f t="shared" si="37"/>
        <v>#N/A</v>
      </c>
      <c r="N640" s="3" t="str">
        <f t="shared" si="38"/>
        <v/>
      </c>
    </row>
    <row r="641" spans="1:14" x14ac:dyDescent="0.2">
      <c r="A641" s="158"/>
      <c r="B641" s="196" t="e">
        <f>VLOOKUP(A641,Adr!A:B,2,FALSE)</f>
        <v>#N/A</v>
      </c>
      <c r="C641" s="161"/>
      <c r="D641" s="164"/>
      <c r="E641" s="165"/>
      <c r="F641" s="158"/>
      <c r="G641" s="161"/>
      <c r="H641" s="161"/>
      <c r="I641" s="184"/>
      <c r="J641" s="159"/>
      <c r="K641" s="5"/>
      <c r="L641" s="159" t="str">
        <f t="shared" si="39"/>
        <v/>
      </c>
      <c r="M641" s="5" t="e">
        <f t="shared" si="37"/>
        <v>#N/A</v>
      </c>
      <c r="N641" s="3" t="str">
        <f t="shared" si="38"/>
        <v/>
      </c>
    </row>
    <row r="642" spans="1:14" x14ac:dyDescent="0.2">
      <c r="A642" s="158"/>
      <c r="B642" s="196" t="e">
        <f>VLOOKUP(A642,Adr!A:B,2,FALSE)</f>
        <v>#N/A</v>
      </c>
      <c r="C642" s="188"/>
      <c r="D642" s="179"/>
      <c r="E642" s="165"/>
      <c r="F642" s="174"/>
      <c r="G642" s="177"/>
      <c r="H642" s="177"/>
      <c r="I642" s="159"/>
      <c r="J642" s="159"/>
      <c r="K642" s="5"/>
      <c r="L642" s="159" t="str">
        <f t="shared" si="39"/>
        <v/>
      </c>
      <c r="M642" s="5" t="e">
        <f t="shared" ref="M642:M705" si="40">B642&amp;F642&amp;H642&amp;C642</f>
        <v>#N/A</v>
      </c>
      <c r="N642" s="3" t="str">
        <f t="shared" ref="N642:N705" si="41">+I642&amp;H642</f>
        <v/>
      </c>
    </row>
    <row r="643" spans="1:14" x14ac:dyDescent="0.2">
      <c r="A643" s="158"/>
      <c r="B643" s="196" t="e">
        <f>VLOOKUP(A643,Adr!A:B,2,FALSE)</f>
        <v>#N/A</v>
      </c>
      <c r="C643" s="188"/>
      <c r="D643" s="179"/>
      <c r="E643" s="165"/>
      <c r="F643" s="174"/>
      <c r="G643" s="177"/>
      <c r="H643" s="177"/>
      <c r="I643" s="159"/>
      <c r="J643" s="159"/>
      <c r="K643" s="5"/>
      <c r="L643" s="159" t="str">
        <f t="shared" si="39"/>
        <v/>
      </c>
      <c r="M643" s="5" t="e">
        <f t="shared" si="40"/>
        <v>#N/A</v>
      </c>
      <c r="N643" s="3" t="str">
        <f t="shared" si="41"/>
        <v/>
      </c>
    </row>
    <row r="644" spans="1:14" x14ac:dyDescent="0.2">
      <c r="A644" s="158"/>
      <c r="B644" s="196" t="e">
        <f>VLOOKUP(A644,Adr!A:B,2,FALSE)</f>
        <v>#N/A</v>
      </c>
      <c r="C644" s="188"/>
      <c r="D644" s="178"/>
      <c r="E644" s="165"/>
      <c r="F644" s="158"/>
      <c r="G644" s="161"/>
      <c r="H644" s="161"/>
      <c r="I644" s="159"/>
      <c r="J644" s="159"/>
      <c r="K644" s="5"/>
      <c r="L644" s="159" t="str">
        <f t="shared" si="39"/>
        <v/>
      </c>
      <c r="M644" s="5" t="e">
        <f t="shared" si="40"/>
        <v>#N/A</v>
      </c>
      <c r="N644" s="3" t="str">
        <f t="shared" si="41"/>
        <v/>
      </c>
    </row>
    <row r="645" spans="1:14" x14ac:dyDescent="0.2">
      <c r="A645" s="158"/>
      <c r="B645" s="196" t="e">
        <f>VLOOKUP(A645,Adr!A:B,2,FALSE)</f>
        <v>#N/A</v>
      </c>
      <c r="C645" s="188"/>
      <c r="D645" s="178"/>
      <c r="E645" s="165"/>
      <c r="F645" s="158"/>
      <c r="G645" s="161"/>
      <c r="H645" s="161"/>
      <c r="I645" s="159"/>
      <c r="J645" s="159"/>
      <c r="K645" s="5"/>
      <c r="L645" s="159" t="str">
        <f t="shared" si="39"/>
        <v/>
      </c>
      <c r="M645" s="5" t="e">
        <f t="shared" si="40"/>
        <v>#N/A</v>
      </c>
      <c r="N645" s="3" t="str">
        <f t="shared" si="41"/>
        <v/>
      </c>
    </row>
    <row r="646" spans="1:14" x14ac:dyDescent="0.2">
      <c r="A646" s="158"/>
      <c r="B646" s="196" t="e">
        <f>VLOOKUP(A646,Adr!A:B,2,FALSE)</f>
        <v>#N/A</v>
      </c>
      <c r="C646" s="161"/>
      <c r="D646" s="164"/>
      <c r="E646" s="165"/>
      <c r="F646" s="158"/>
      <c r="G646" s="161"/>
      <c r="H646" s="161"/>
      <c r="I646" s="184"/>
      <c r="J646" s="159"/>
      <c r="K646" s="5"/>
      <c r="L646" s="159" t="str">
        <f t="shared" si="39"/>
        <v/>
      </c>
      <c r="M646" s="5" t="e">
        <f t="shared" si="40"/>
        <v>#N/A</v>
      </c>
      <c r="N646" s="3" t="str">
        <f t="shared" si="41"/>
        <v/>
      </c>
    </row>
    <row r="647" spans="1:14" x14ac:dyDescent="0.2">
      <c r="A647" s="158"/>
      <c r="B647" s="196" t="e">
        <f>VLOOKUP(A647,Adr!A:B,2,FALSE)</f>
        <v>#N/A</v>
      </c>
      <c r="C647" s="161"/>
      <c r="D647" s="164"/>
      <c r="E647" s="165"/>
      <c r="F647" s="158"/>
      <c r="G647" s="161"/>
      <c r="H647" s="161"/>
      <c r="I647" s="184"/>
      <c r="J647" s="159"/>
      <c r="K647" s="5"/>
      <c r="L647" s="159" t="str">
        <f t="shared" si="39"/>
        <v/>
      </c>
      <c r="M647" s="5" t="e">
        <f t="shared" si="40"/>
        <v>#N/A</v>
      </c>
      <c r="N647" s="3" t="str">
        <f t="shared" si="41"/>
        <v/>
      </c>
    </row>
    <row r="648" spans="1:14" x14ac:dyDescent="0.2">
      <c r="A648" s="158"/>
      <c r="B648" s="196" t="e">
        <f>VLOOKUP(A648,Adr!A:B,2,FALSE)</f>
        <v>#N/A</v>
      </c>
      <c r="C648" s="161"/>
      <c r="D648" s="164"/>
      <c r="E648" s="165"/>
      <c r="F648" s="158"/>
      <c r="G648" s="161"/>
      <c r="H648" s="161"/>
      <c r="I648" s="184"/>
      <c r="J648" s="159"/>
      <c r="K648" s="5"/>
      <c r="L648" s="159" t="str">
        <f t="shared" si="39"/>
        <v/>
      </c>
      <c r="M648" s="5" t="e">
        <f t="shared" si="40"/>
        <v>#N/A</v>
      </c>
      <c r="N648" s="3" t="str">
        <f t="shared" si="41"/>
        <v/>
      </c>
    </row>
    <row r="649" spans="1:14" x14ac:dyDescent="0.2">
      <c r="A649" s="158"/>
      <c r="B649" s="196" t="e">
        <f>VLOOKUP(A649,Adr!A:B,2,FALSE)</f>
        <v>#N/A</v>
      </c>
      <c r="C649" s="161"/>
      <c r="D649" s="164"/>
      <c r="E649" s="165"/>
      <c r="F649" s="158"/>
      <c r="G649" s="161"/>
      <c r="H649" s="161"/>
      <c r="I649" s="184"/>
      <c r="J649" s="159"/>
      <c r="K649" s="5"/>
      <c r="L649" s="159" t="str">
        <f t="shared" si="39"/>
        <v/>
      </c>
      <c r="M649" s="5" t="e">
        <f t="shared" si="40"/>
        <v>#N/A</v>
      </c>
      <c r="N649" s="3" t="str">
        <f t="shared" si="41"/>
        <v/>
      </c>
    </row>
    <row r="650" spans="1:14" x14ac:dyDescent="0.2">
      <c r="A650" s="158"/>
      <c r="B650" s="196" t="e">
        <f>VLOOKUP(A650,Adr!A:B,2,FALSE)</f>
        <v>#N/A</v>
      </c>
      <c r="C650" s="188"/>
      <c r="D650" s="178"/>
      <c r="E650" s="165"/>
      <c r="F650" s="158"/>
      <c r="G650" s="161"/>
      <c r="H650" s="161"/>
      <c r="I650" s="159"/>
      <c r="J650" s="159"/>
      <c r="K650" s="5"/>
      <c r="L650" s="159" t="str">
        <f t="shared" si="39"/>
        <v/>
      </c>
      <c r="M650" s="5" t="e">
        <f t="shared" si="40"/>
        <v>#N/A</v>
      </c>
      <c r="N650" s="3" t="str">
        <f t="shared" si="41"/>
        <v/>
      </c>
    </row>
    <row r="651" spans="1:14" x14ac:dyDescent="0.2">
      <c r="A651" s="158"/>
      <c r="B651" s="196" t="e">
        <f>VLOOKUP(A651,Adr!A:B,2,FALSE)</f>
        <v>#N/A</v>
      </c>
      <c r="C651" s="161"/>
      <c r="D651" s="164"/>
      <c r="E651" s="165"/>
      <c r="F651" s="158"/>
      <c r="G651" s="161"/>
      <c r="H651" s="161"/>
      <c r="I651" s="184"/>
      <c r="J651" s="159"/>
      <c r="K651" s="5"/>
      <c r="L651" s="159" t="str">
        <f t="shared" si="39"/>
        <v/>
      </c>
      <c r="M651" s="5" t="e">
        <f t="shared" si="40"/>
        <v>#N/A</v>
      </c>
      <c r="N651" s="3" t="str">
        <f t="shared" si="41"/>
        <v/>
      </c>
    </row>
    <row r="652" spans="1:14" x14ac:dyDescent="0.2">
      <c r="A652" s="158"/>
      <c r="B652" s="196" t="e">
        <f>VLOOKUP(A652,Adr!A:B,2,FALSE)</f>
        <v>#N/A</v>
      </c>
      <c r="C652" s="161"/>
      <c r="D652" s="164"/>
      <c r="E652" s="165"/>
      <c r="F652" s="158"/>
      <c r="G652" s="161"/>
      <c r="H652" s="161"/>
      <c r="I652" s="184"/>
      <c r="J652" s="159"/>
      <c r="K652" s="5"/>
      <c r="L652" s="159" t="str">
        <f t="shared" si="39"/>
        <v/>
      </c>
      <c r="M652" s="5" t="e">
        <f t="shared" si="40"/>
        <v>#N/A</v>
      </c>
      <c r="N652" s="3" t="str">
        <f t="shared" si="41"/>
        <v/>
      </c>
    </row>
    <row r="653" spans="1:14" x14ac:dyDescent="0.2">
      <c r="A653" s="158"/>
      <c r="B653" s="196" t="e">
        <f>VLOOKUP(A653,Adr!A:B,2,FALSE)</f>
        <v>#N/A</v>
      </c>
      <c r="C653" s="161"/>
      <c r="D653" s="164"/>
      <c r="E653" s="165"/>
      <c r="F653" s="158"/>
      <c r="G653" s="161"/>
      <c r="H653" s="161"/>
      <c r="I653" s="184"/>
      <c r="J653" s="159"/>
      <c r="K653" s="5"/>
      <c r="L653" s="159" t="str">
        <f t="shared" si="39"/>
        <v/>
      </c>
      <c r="M653" s="5" t="e">
        <f t="shared" si="40"/>
        <v>#N/A</v>
      </c>
      <c r="N653" s="3" t="str">
        <f t="shared" si="41"/>
        <v/>
      </c>
    </row>
    <row r="654" spans="1:14" x14ac:dyDescent="0.2">
      <c r="A654" s="158"/>
      <c r="B654" s="196" t="e">
        <f>VLOOKUP(A654,Adr!A:B,2,FALSE)</f>
        <v>#N/A</v>
      </c>
      <c r="C654" s="188"/>
      <c r="D654" s="179"/>
      <c r="E654" s="165"/>
      <c r="F654" s="174"/>
      <c r="G654" s="177"/>
      <c r="H654" s="177"/>
      <c r="I654" s="159"/>
      <c r="J654" s="159"/>
      <c r="K654" s="5"/>
      <c r="L654" s="159" t="str">
        <f t="shared" si="39"/>
        <v/>
      </c>
      <c r="M654" s="5" t="e">
        <f t="shared" si="40"/>
        <v>#N/A</v>
      </c>
      <c r="N654" s="3" t="str">
        <f t="shared" si="41"/>
        <v/>
      </c>
    </row>
    <row r="655" spans="1:14" x14ac:dyDescent="0.2">
      <c r="A655" s="158"/>
      <c r="B655" s="196" t="e">
        <f>VLOOKUP(A655,Adr!A:B,2,FALSE)</f>
        <v>#N/A</v>
      </c>
      <c r="C655" s="188"/>
      <c r="D655" s="179"/>
      <c r="E655" s="165"/>
      <c r="F655" s="174"/>
      <c r="G655" s="177"/>
      <c r="H655" s="177"/>
      <c r="I655" s="159"/>
      <c r="J655" s="159"/>
      <c r="K655" s="5"/>
      <c r="L655" s="159" t="str">
        <f t="shared" si="39"/>
        <v/>
      </c>
      <c r="M655" s="5" t="e">
        <f t="shared" si="40"/>
        <v>#N/A</v>
      </c>
      <c r="N655" s="3" t="str">
        <f t="shared" si="41"/>
        <v/>
      </c>
    </row>
    <row r="656" spans="1:14" x14ac:dyDescent="0.2">
      <c r="A656" s="158"/>
      <c r="B656" s="196" t="e">
        <f>VLOOKUP(A656,Adr!A:B,2,FALSE)</f>
        <v>#N/A</v>
      </c>
      <c r="C656" s="188"/>
      <c r="D656" s="179"/>
      <c r="E656" s="165"/>
      <c r="F656" s="174"/>
      <c r="G656" s="177"/>
      <c r="H656" s="177"/>
      <c r="I656" s="159"/>
      <c r="J656" s="159"/>
      <c r="K656" s="5"/>
      <c r="L656" s="159" t="str">
        <f t="shared" ref="L656:L687" si="42">A656&amp;G656&amp;H656</f>
        <v/>
      </c>
      <c r="M656" s="5" t="e">
        <f t="shared" si="40"/>
        <v>#N/A</v>
      </c>
      <c r="N656" s="3" t="str">
        <f t="shared" si="41"/>
        <v/>
      </c>
    </row>
    <row r="657" spans="1:14" x14ac:dyDescent="0.2">
      <c r="A657" s="158"/>
      <c r="B657" s="196" t="e">
        <f>VLOOKUP(A657,Adr!A:B,2,FALSE)</f>
        <v>#N/A</v>
      </c>
      <c r="C657" s="188"/>
      <c r="D657" s="179"/>
      <c r="E657" s="165"/>
      <c r="F657" s="174"/>
      <c r="G657" s="177"/>
      <c r="H657" s="177"/>
      <c r="I657" s="159"/>
      <c r="J657" s="159"/>
      <c r="K657" s="5"/>
      <c r="L657" s="159" t="str">
        <f t="shared" si="42"/>
        <v/>
      </c>
      <c r="M657" s="5" t="e">
        <f t="shared" si="40"/>
        <v>#N/A</v>
      </c>
      <c r="N657" s="3" t="str">
        <f t="shared" si="41"/>
        <v/>
      </c>
    </row>
    <row r="658" spans="1:14" x14ac:dyDescent="0.2">
      <c r="A658" s="158"/>
      <c r="B658" s="196" t="e">
        <f>VLOOKUP(A658,Adr!A:B,2,FALSE)</f>
        <v>#N/A</v>
      </c>
      <c r="C658" s="188"/>
      <c r="D658" s="178"/>
      <c r="E658" s="165"/>
      <c r="F658" s="158"/>
      <c r="G658" s="161"/>
      <c r="H658" s="161"/>
      <c r="I658" s="159"/>
      <c r="J658" s="159"/>
      <c r="K658" s="5"/>
      <c r="L658" s="159" t="str">
        <f t="shared" si="42"/>
        <v/>
      </c>
      <c r="M658" s="5" t="e">
        <f t="shared" si="40"/>
        <v>#N/A</v>
      </c>
      <c r="N658" s="3" t="str">
        <f t="shared" si="41"/>
        <v/>
      </c>
    </row>
    <row r="659" spans="1:14" x14ac:dyDescent="0.2">
      <c r="A659" s="158"/>
      <c r="B659" s="196" t="e">
        <f>VLOOKUP(A659,Adr!A:B,2,FALSE)</f>
        <v>#N/A</v>
      </c>
      <c r="C659" s="188"/>
      <c r="D659" s="178"/>
      <c r="E659" s="165"/>
      <c r="F659" s="158"/>
      <c r="G659" s="161"/>
      <c r="H659" s="161"/>
      <c r="I659" s="159"/>
      <c r="J659" s="159"/>
      <c r="K659" s="5"/>
      <c r="L659" s="159" t="str">
        <f t="shared" si="42"/>
        <v/>
      </c>
      <c r="M659" s="5" t="e">
        <f t="shared" si="40"/>
        <v>#N/A</v>
      </c>
      <c r="N659" s="3" t="str">
        <f t="shared" si="41"/>
        <v/>
      </c>
    </row>
    <row r="660" spans="1:14" x14ac:dyDescent="0.2">
      <c r="A660" s="158"/>
      <c r="B660" s="196" t="e">
        <f>VLOOKUP(A660,Adr!A:B,2,FALSE)</f>
        <v>#N/A</v>
      </c>
      <c r="C660" s="188"/>
      <c r="D660" s="179"/>
      <c r="E660" s="165"/>
      <c r="F660" s="174"/>
      <c r="G660" s="177"/>
      <c r="H660" s="177"/>
      <c r="I660" s="159"/>
      <c r="J660" s="159"/>
      <c r="K660" s="5"/>
      <c r="L660" s="159" t="str">
        <f t="shared" si="42"/>
        <v/>
      </c>
      <c r="M660" s="5" t="e">
        <f t="shared" si="40"/>
        <v>#N/A</v>
      </c>
      <c r="N660" s="3" t="str">
        <f t="shared" si="41"/>
        <v/>
      </c>
    </row>
    <row r="661" spans="1:14" x14ac:dyDescent="0.2">
      <c r="A661" s="158"/>
      <c r="B661" s="196" t="e">
        <f>VLOOKUP(A661,Adr!A:B,2,FALSE)</f>
        <v>#N/A</v>
      </c>
      <c r="C661" s="182"/>
      <c r="D661" s="164"/>
      <c r="E661" s="165"/>
      <c r="F661" s="174"/>
      <c r="G661" s="177"/>
      <c r="H661" s="177"/>
      <c r="I661" s="159"/>
      <c r="J661" s="159"/>
      <c r="K661" s="5"/>
      <c r="L661" s="159" t="str">
        <f t="shared" si="42"/>
        <v/>
      </c>
      <c r="M661" s="5" t="e">
        <f t="shared" si="40"/>
        <v>#N/A</v>
      </c>
      <c r="N661" s="3" t="str">
        <f t="shared" si="41"/>
        <v/>
      </c>
    </row>
    <row r="662" spans="1:14" x14ac:dyDescent="0.2">
      <c r="A662" s="158"/>
      <c r="B662" s="196" t="e">
        <f>VLOOKUP(A662,Adr!A:B,2,FALSE)</f>
        <v>#N/A</v>
      </c>
      <c r="C662" s="182"/>
      <c r="D662" s="164"/>
      <c r="E662" s="165"/>
      <c r="F662" s="174"/>
      <c r="G662" s="177"/>
      <c r="H662" s="177"/>
      <c r="I662" s="159"/>
      <c r="J662" s="159"/>
      <c r="K662" s="5"/>
      <c r="L662" s="159" t="str">
        <f t="shared" si="42"/>
        <v/>
      </c>
      <c r="M662" s="5" t="e">
        <f t="shared" si="40"/>
        <v>#N/A</v>
      </c>
      <c r="N662" s="3" t="str">
        <f t="shared" si="41"/>
        <v/>
      </c>
    </row>
    <row r="663" spans="1:14" x14ac:dyDescent="0.2">
      <c r="A663" s="158"/>
      <c r="B663" s="196" t="e">
        <f>VLOOKUP(A663,Adr!A:B,2,FALSE)</f>
        <v>#N/A</v>
      </c>
      <c r="C663" s="188"/>
      <c r="D663" s="179"/>
      <c r="E663" s="165"/>
      <c r="F663" s="174"/>
      <c r="G663" s="177"/>
      <c r="H663" s="177"/>
      <c r="I663" s="159"/>
      <c r="J663" s="159"/>
      <c r="K663" s="5"/>
      <c r="L663" s="159" t="str">
        <f t="shared" si="42"/>
        <v/>
      </c>
      <c r="M663" s="5" t="e">
        <f t="shared" si="40"/>
        <v>#N/A</v>
      </c>
      <c r="N663" s="3" t="str">
        <f t="shared" si="41"/>
        <v/>
      </c>
    </row>
    <row r="664" spans="1:14" x14ac:dyDescent="0.2">
      <c r="A664" s="158"/>
      <c r="B664" s="196" t="e">
        <f>VLOOKUP(A664,Adr!A:B,2,FALSE)</f>
        <v>#N/A</v>
      </c>
      <c r="C664" s="188"/>
      <c r="D664" s="179"/>
      <c r="E664" s="165"/>
      <c r="F664" s="174"/>
      <c r="G664" s="177"/>
      <c r="H664" s="177"/>
      <c r="I664" s="159"/>
      <c r="J664" s="159"/>
      <c r="K664" s="5"/>
      <c r="L664" s="159" t="str">
        <f t="shared" si="42"/>
        <v/>
      </c>
      <c r="M664" s="5" t="e">
        <f t="shared" si="40"/>
        <v>#N/A</v>
      </c>
      <c r="N664" s="3" t="str">
        <f t="shared" si="41"/>
        <v/>
      </c>
    </row>
    <row r="665" spans="1:14" x14ac:dyDescent="0.2">
      <c r="A665" s="158"/>
      <c r="B665" s="196" t="e">
        <f>VLOOKUP(A665,Adr!A:B,2,FALSE)</f>
        <v>#N/A</v>
      </c>
      <c r="C665" s="188"/>
      <c r="D665" s="179"/>
      <c r="E665" s="165"/>
      <c r="F665" s="174"/>
      <c r="G665" s="177"/>
      <c r="H665" s="177"/>
      <c r="I665" s="159"/>
      <c r="J665" s="159"/>
      <c r="K665" s="5"/>
      <c r="L665" s="159" t="str">
        <f t="shared" si="42"/>
        <v/>
      </c>
      <c r="M665" s="5" t="e">
        <f t="shared" si="40"/>
        <v>#N/A</v>
      </c>
      <c r="N665" s="3" t="str">
        <f t="shared" si="41"/>
        <v/>
      </c>
    </row>
    <row r="666" spans="1:14" x14ac:dyDescent="0.2">
      <c r="A666" s="158"/>
      <c r="B666" s="196" t="e">
        <f>VLOOKUP(A666,Adr!A:B,2,FALSE)</f>
        <v>#N/A</v>
      </c>
      <c r="C666" s="188"/>
      <c r="D666" s="179"/>
      <c r="E666" s="165"/>
      <c r="F666" s="174"/>
      <c r="G666" s="177"/>
      <c r="H666" s="177"/>
      <c r="I666" s="159"/>
      <c r="J666" s="159"/>
      <c r="K666" s="5"/>
      <c r="L666" s="159" t="str">
        <f t="shared" si="42"/>
        <v/>
      </c>
      <c r="M666" s="5" t="e">
        <f t="shared" si="40"/>
        <v>#N/A</v>
      </c>
      <c r="N666" s="3" t="str">
        <f t="shared" si="41"/>
        <v/>
      </c>
    </row>
    <row r="667" spans="1:14" x14ac:dyDescent="0.2">
      <c r="A667" s="158"/>
      <c r="B667" s="196" t="e">
        <f>VLOOKUP(A667,Adr!A:B,2,FALSE)</f>
        <v>#N/A</v>
      </c>
      <c r="C667" s="188"/>
      <c r="D667" s="179"/>
      <c r="E667" s="165"/>
      <c r="F667" s="174"/>
      <c r="G667" s="177"/>
      <c r="H667" s="177"/>
      <c r="I667" s="159"/>
      <c r="J667" s="159"/>
      <c r="K667" s="5"/>
      <c r="L667" s="159" t="str">
        <f t="shared" si="42"/>
        <v/>
      </c>
      <c r="M667" s="5" t="e">
        <f t="shared" si="40"/>
        <v>#N/A</v>
      </c>
      <c r="N667" s="3" t="str">
        <f t="shared" si="41"/>
        <v/>
      </c>
    </row>
    <row r="668" spans="1:14" x14ac:dyDescent="0.2">
      <c r="A668" s="174"/>
      <c r="B668" s="196" t="e">
        <f>VLOOKUP(A668,Adr!A:B,2,FALSE)</f>
        <v>#N/A</v>
      </c>
      <c r="C668" s="177"/>
      <c r="D668" s="179"/>
      <c r="E668" s="222"/>
      <c r="F668" s="174"/>
      <c r="G668" s="177"/>
      <c r="H668" s="177"/>
      <c r="I668" s="184"/>
      <c r="J668" s="159"/>
      <c r="K668" s="5"/>
      <c r="L668" s="159" t="str">
        <f t="shared" si="42"/>
        <v/>
      </c>
      <c r="M668" s="5" t="e">
        <f t="shared" si="40"/>
        <v>#N/A</v>
      </c>
      <c r="N668" s="3" t="str">
        <f t="shared" si="41"/>
        <v/>
      </c>
    </row>
    <row r="669" spans="1:14" x14ac:dyDescent="0.2">
      <c r="A669" s="158"/>
      <c r="B669" s="196" t="e">
        <f>VLOOKUP(A669,Adr!A:B,2,FALSE)</f>
        <v>#N/A</v>
      </c>
      <c r="C669" s="182"/>
      <c r="D669" s="164"/>
      <c r="E669" s="165"/>
      <c r="F669" s="158"/>
      <c r="G669" s="161"/>
      <c r="H669" s="161"/>
      <c r="I669" s="184"/>
      <c r="J669" s="159"/>
      <c r="K669" s="5"/>
      <c r="L669" s="159" t="str">
        <f t="shared" si="42"/>
        <v/>
      </c>
      <c r="M669" s="5" t="e">
        <f t="shared" si="40"/>
        <v>#N/A</v>
      </c>
      <c r="N669" s="3" t="str">
        <f t="shared" si="41"/>
        <v/>
      </c>
    </row>
    <row r="670" spans="1:14" x14ac:dyDescent="0.2">
      <c r="A670" s="158"/>
      <c r="B670" s="196" t="e">
        <f>VLOOKUP(A670,Adr!A:B,2,FALSE)</f>
        <v>#N/A</v>
      </c>
      <c r="C670" s="188"/>
      <c r="D670" s="179"/>
      <c r="E670" s="165"/>
      <c r="F670" s="158"/>
      <c r="G670" s="161"/>
      <c r="H670" s="161"/>
      <c r="I670" s="184"/>
      <c r="J670" s="159"/>
      <c r="K670" s="5"/>
      <c r="L670" s="159" t="str">
        <f t="shared" si="42"/>
        <v/>
      </c>
      <c r="M670" s="5" t="e">
        <f t="shared" si="40"/>
        <v>#N/A</v>
      </c>
      <c r="N670" s="3" t="str">
        <f t="shared" si="41"/>
        <v/>
      </c>
    </row>
    <row r="671" spans="1:14" x14ac:dyDescent="0.2">
      <c r="A671" s="158"/>
      <c r="B671" s="196" t="e">
        <f>VLOOKUP(A671,Adr!A:B,2,FALSE)</f>
        <v>#N/A</v>
      </c>
      <c r="C671" s="188"/>
      <c r="D671" s="179"/>
      <c r="E671" s="165"/>
      <c r="F671" s="158"/>
      <c r="G671" s="161"/>
      <c r="H671" s="161"/>
      <c r="I671" s="184"/>
      <c r="J671" s="159"/>
      <c r="K671" s="5"/>
      <c r="L671" s="159" t="str">
        <f t="shared" si="42"/>
        <v/>
      </c>
      <c r="M671" s="5" t="e">
        <f t="shared" si="40"/>
        <v>#N/A</v>
      </c>
      <c r="N671" s="3" t="str">
        <f t="shared" si="41"/>
        <v/>
      </c>
    </row>
    <row r="672" spans="1:14" x14ac:dyDescent="0.2">
      <c r="A672" s="158"/>
      <c r="B672" s="196" t="e">
        <f>VLOOKUP(A672,Adr!A:B,2,FALSE)</f>
        <v>#N/A</v>
      </c>
      <c r="C672" s="188"/>
      <c r="D672" s="179"/>
      <c r="E672" s="165"/>
      <c r="F672" s="158"/>
      <c r="G672" s="161"/>
      <c r="H672" s="161"/>
      <c r="I672" s="184"/>
      <c r="J672" s="159"/>
      <c r="K672" s="5"/>
      <c r="L672" s="159" t="str">
        <f t="shared" si="42"/>
        <v/>
      </c>
      <c r="M672" s="5" t="e">
        <f t="shared" si="40"/>
        <v>#N/A</v>
      </c>
      <c r="N672" s="3" t="str">
        <f t="shared" si="41"/>
        <v/>
      </c>
    </row>
    <row r="673" spans="1:14" x14ac:dyDescent="0.2">
      <c r="A673" s="158"/>
      <c r="B673" s="196" t="e">
        <f>VLOOKUP(A673,Adr!A:B,2,FALSE)</f>
        <v>#N/A</v>
      </c>
      <c r="C673" s="188"/>
      <c r="D673" s="179"/>
      <c r="E673" s="165"/>
      <c r="F673" s="158"/>
      <c r="G673" s="161"/>
      <c r="H673" s="161"/>
      <c r="I673" s="184"/>
      <c r="J673" s="159"/>
      <c r="K673" s="5"/>
      <c r="L673" s="159" t="str">
        <f t="shared" si="42"/>
        <v/>
      </c>
      <c r="M673" s="5" t="e">
        <f t="shared" si="40"/>
        <v>#N/A</v>
      </c>
      <c r="N673" s="3" t="str">
        <f t="shared" si="41"/>
        <v/>
      </c>
    </row>
    <row r="674" spans="1:14" x14ac:dyDescent="0.2">
      <c r="A674" s="158"/>
      <c r="B674" s="196" t="e">
        <f>VLOOKUP(A674,Adr!A:B,2,FALSE)</f>
        <v>#N/A</v>
      </c>
      <c r="C674" s="188"/>
      <c r="D674" s="179"/>
      <c r="E674" s="165"/>
      <c r="F674" s="158"/>
      <c r="G674" s="161"/>
      <c r="H674" s="161"/>
      <c r="I674" s="184"/>
      <c r="J674" s="159"/>
      <c r="K674" s="5"/>
      <c r="L674" s="159" t="str">
        <f t="shared" si="42"/>
        <v/>
      </c>
      <c r="M674" s="5" t="e">
        <f t="shared" si="40"/>
        <v>#N/A</v>
      </c>
      <c r="N674" s="3" t="str">
        <f t="shared" si="41"/>
        <v/>
      </c>
    </row>
    <row r="675" spans="1:14" x14ac:dyDescent="0.2">
      <c r="A675" s="158"/>
      <c r="B675" s="196" t="e">
        <f>VLOOKUP(A675,Adr!A:B,2,FALSE)</f>
        <v>#N/A</v>
      </c>
      <c r="C675" s="182"/>
      <c r="D675" s="164"/>
      <c r="E675" s="165"/>
      <c r="F675" s="158"/>
      <c r="G675" s="161"/>
      <c r="H675" s="161"/>
      <c r="I675" s="184"/>
      <c r="J675" s="159"/>
      <c r="K675" s="5"/>
      <c r="L675" s="159" t="str">
        <f t="shared" si="42"/>
        <v/>
      </c>
      <c r="M675" s="5" t="e">
        <f t="shared" si="40"/>
        <v>#N/A</v>
      </c>
      <c r="N675" s="3" t="str">
        <f t="shared" si="41"/>
        <v/>
      </c>
    </row>
    <row r="676" spans="1:14" x14ac:dyDescent="0.2">
      <c r="A676" s="190"/>
      <c r="B676" s="196" t="e">
        <f>VLOOKUP(A676,Adr!A:B,2,FALSE)</f>
        <v>#N/A</v>
      </c>
      <c r="C676" s="161"/>
      <c r="D676" s="164"/>
      <c r="E676" s="165"/>
      <c r="F676" s="158"/>
      <c r="G676" s="161"/>
      <c r="H676" s="161"/>
      <c r="I676" s="184"/>
      <c r="J676" s="159"/>
      <c r="K676" s="5"/>
      <c r="L676" s="159" t="str">
        <f t="shared" si="42"/>
        <v/>
      </c>
      <c r="M676" s="5" t="e">
        <f t="shared" si="40"/>
        <v>#N/A</v>
      </c>
      <c r="N676" s="3" t="str">
        <f t="shared" si="41"/>
        <v/>
      </c>
    </row>
    <row r="677" spans="1:14" x14ac:dyDescent="0.2">
      <c r="A677" s="158"/>
      <c r="B677" s="196" t="e">
        <f>VLOOKUP(A677,Adr!A:B,2,FALSE)</f>
        <v>#N/A</v>
      </c>
      <c r="C677" s="188"/>
      <c r="D677" s="179"/>
      <c r="E677" s="165"/>
      <c r="F677" s="158"/>
      <c r="G677" s="161"/>
      <c r="H677" s="161"/>
      <c r="I677" s="184"/>
      <c r="J677" s="159"/>
      <c r="K677" s="5"/>
      <c r="L677" s="159" t="str">
        <f t="shared" si="42"/>
        <v/>
      </c>
      <c r="M677" s="5" t="e">
        <f t="shared" si="40"/>
        <v>#N/A</v>
      </c>
      <c r="N677" s="3" t="str">
        <f t="shared" si="41"/>
        <v/>
      </c>
    </row>
    <row r="678" spans="1:14" x14ac:dyDescent="0.2">
      <c r="A678" s="158"/>
      <c r="B678" s="196" t="e">
        <f>VLOOKUP(A678,Adr!A:B,2,FALSE)</f>
        <v>#N/A</v>
      </c>
      <c r="C678" s="188"/>
      <c r="D678" s="179"/>
      <c r="E678" s="165"/>
      <c r="F678" s="158"/>
      <c r="G678" s="161"/>
      <c r="H678" s="161"/>
      <c r="I678" s="184"/>
      <c r="J678" s="159"/>
      <c r="K678" s="5"/>
      <c r="L678" s="159" t="str">
        <f t="shared" si="42"/>
        <v/>
      </c>
      <c r="M678" s="5" t="e">
        <f t="shared" si="40"/>
        <v>#N/A</v>
      </c>
      <c r="N678" s="3" t="str">
        <f t="shared" si="41"/>
        <v/>
      </c>
    </row>
    <row r="679" spans="1:14" x14ac:dyDescent="0.2">
      <c r="A679" s="194"/>
      <c r="B679" s="196" t="e">
        <f>VLOOKUP(A679,Adr!A:B,2,FALSE)</f>
        <v>#N/A</v>
      </c>
      <c r="C679" s="161"/>
      <c r="D679" s="164"/>
      <c r="E679" s="165"/>
      <c r="F679" s="158"/>
      <c r="G679" s="161"/>
      <c r="H679" s="161"/>
      <c r="I679" s="184"/>
      <c r="J679" s="159"/>
      <c r="K679" s="5"/>
      <c r="L679" s="159" t="str">
        <f t="shared" si="42"/>
        <v/>
      </c>
      <c r="M679" s="5" t="e">
        <f t="shared" si="40"/>
        <v>#N/A</v>
      </c>
      <c r="N679" s="3" t="str">
        <f t="shared" si="41"/>
        <v/>
      </c>
    </row>
    <row r="680" spans="1:14" x14ac:dyDescent="0.2">
      <c r="A680" s="158"/>
      <c r="B680" s="196" t="e">
        <f>VLOOKUP(A680,Adr!A:B,2,FALSE)</f>
        <v>#N/A</v>
      </c>
      <c r="C680" s="182"/>
      <c r="D680" s="164"/>
      <c r="E680" s="165"/>
      <c r="F680" s="158"/>
      <c r="G680" s="161"/>
      <c r="H680" s="161"/>
      <c r="I680" s="184"/>
      <c r="J680" s="159"/>
      <c r="K680" s="5"/>
      <c r="L680" s="159" t="str">
        <f t="shared" si="42"/>
        <v/>
      </c>
      <c r="M680" s="5" t="e">
        <f t="shared" si="40"/>
        <v>#N/A</v>
      </c>
      <c r="N680" s="3" t="str">
        <f t="shared" si="41"/>
        <v/>
      </c>
    </row>
    <row r="681" spans="1:14" x14ac:dyDescent="0.2">
      <c r="A681" s="158"/>
      <c r="B681" s="196" t="e">
        <f>VLOOKUP(A681,Adr!A:B,2,FALSE)</f>
        <v>#N/A</v>
      </c>
      <c r="C681" s="188"/>
      <c r="D681" s="179"/>
      <c r="E681" s="165"/>
      <c r="F681" s="158"/>
      <c r="G681" s="161"/>
      <c r="H681" s="161"/>
      <c r="I681" s="184"/>
      <c r="J681" s="159"/>
      <c r="K681" s="5"/>
      <c r="L681" s="159" t="str">
        <f t="shared" si="42"/>
        <v/>
      </c>
      <c r="M681" s="5" t="e">
        <f t="shared" si="40"/>
        <v>#N/A</v>
      </c>
      <c r="N681" s="3" t="str">
        <f t="shared" si="41"/>
        <v/>
      </c>
    </row>
    <row r="682" spans="1:14" x14ac:dyDescent="0.2">
      <c r="A682" s="158"/>
      <c r="B682" s="196" t="e">
        <f>VLOOKUP(A682,Adr!A:B,2,FALSE)</f>
        <v>#N/A</v>
      </c>
      <c r="C682" s="182"/>
      <c r="D682" s="164"/>
      <c r="E682" s="165"/>
      <c r="F682" s="158"/>
      <c r="G682" s="161"/>
      <c r="H682" s="161"/>
      <c r="I682" s="184"/>
      <c r="J682" s="159"/>
      <c r="K682" s="5"/>
      <c r="L682" s="159" t="str">
        <f t="shared" si="42"/>
        <v/>
      </c>
      <c r="M682" s="5" t="e">
        <f t="shared" si="40"/>
        <v>#N/A</v>
      </c>
      <c r="N682" s="3" t="str">
        <f t="shared" si="41"/>
        <v/>
      </c>
    </row>
    <row r="683" spans="1:14" x14ac:dyDescent="0.2">
      <c r="A683" s="158"/>
      <c r="B683" s="196" t="e">
        <f>VLOOKUP(A683,Adr!A:B,2,FALSE)</f>
        <v>#N/A</v>
      </c>
      <c r="C683" s="182"/>
      <c r="D683" s="164"/>
      <c r="E683" s="165"/>
      <c r="F683" s="158"/>
      <c r="G683" s="161"/>
      <c r="H683" s="161"/>
      <c r="I683" s="184"/>
      <c r="J683" s="159"/>
      <c r="K683" s="5"/>
      <c r="L683" s="159" t="str">
        <f t="shared" si="42"/>
        <v/>
      </c>
      <c r="M683" s="5" t="e">
        <f t="shared" si="40"/>
        <v>#N/A</v>
      </c>
      <c r="N683" s="3" t="str">
        <f t="shared" si="41"/>
        <v/>
      </c>
    </row>
    <row r="684" spans="1:14" x14ac:dyDescent="0.2">
      <c r="A684" s="158"/>
      <c r="B684" s="196" t="e">
        <f>VLOOKUP(A684,Adr!A:B,2,FALSE)</f>
        <v>#N/A</v>
      </c>
      <c r="C684" s="188"/>
      <c r="D684" s="179"/>
      <c r="E684" s="165"/>
      <c r="F684" s="158"/>
      <c r="G684" s="161"/>
      <c r="H684" s="161"/>
      <c r="I684" s="184"/>
      <c r="J684" s="159"/>
      <c r="K684" s="5"/>
      <c r="L684" s="159" t="str">
        <f t="shared" si="42"/>
        <v/>
      </c>
      <c r="M684" s="5" t="e">
        <f t="shared" si="40"/>
        <v>#N/A</v>
      </c>
      <c r="N684" s="3" t="str">
        <f t="shared" si="41"/>
        <v/>
      </c>
    </row>
    <row r="685" spans="1:14" x14ac:dyDescent="0.2">
      <c r="A685" s="158"/>
      <c r="B685" s="196" t="e">
        <f>VLOOKUP(A685,Adr!A:B,2,FALSE)</f>
        <v>#N/A</v>
      </c>
      <c r="C685" s="182"/>
      <c r="D685" s="164"/>
      <c r="E685" s="165"/>
      <c r="F685" s="158"/>
      <c r="G685" s="161"/>
      <c r="H685" s="161"/>
      <c r="I685" s="184"/>
      <c r="J685" s="159"/>
      <c r="K685" s="5"/>
      <c r="L685" s="159" t="str">
        <f t="shared" si="42"/>
        <v/>
      </c>
      <c r="M685" s="5" t="e">
        <f t="shared" si="40"/>
        <v>#N/A</v>
      </c>
      <c r="N685" s="3" t="str">
        <f t="shared" si="41"/>
        <v/>
      </c>
    </row>
    <row r="686" spans="1:14" x14ac:dyDescent="0.2">
      <c r="A686" s="190"/>
      <c r="B686" s="196" t="e">
        <f>VLOOKUP(A686,Adr!A:B,2,FALSE)</f>
        <v>#N/A</v>
      </c>
      <c r="C686" s="161"/>
      <c r="D686" s="164"/>
      <c r="E686" s="165"/>
      <c r="F686" s="158"/>
      <c r="G686" s="161"/>
      <c r="H686" s="161"/>
      <c r="I686" s="184"/>
      <c r="J686" s="159"/>
      <c r="K686" s="5"/>
      <c r="L686" s="159" t="str">
        <f t="shared" si="42"/>
        <v/>
      </c>
      <c r="M686" s="5" t="e">
        <f t="shared" si="40"/>
        <v>#N/A</v>
      </c>
      <c r="N686" s="3" t="str">
        <f t="shared" si="41"/>
        <v/>
      </c>
    </row>
    <row r="687" spans="1:14" x14ac:dyDescent="0.2">
      <c r="A687" s="158"/>
      <c r="B687" s="196" t="e">
        <f>VLOOKUP(A687,Adr!A:B,2,FALSE)</f>
        <v>#N/A</v>
      </c>
      <c r="C687" s="161"/>
      <c r="D687" s="164"/>
      <c r="E687" s="165"/>
      <c r="F687" s="158"/>
      <c r="G687" s="161"/>
      <c r="H687" s="161"/>
      <c r="I687" s="184"/>
      <c r="J687" s="159"/>
      <c r="K687" s="5"/>
      <c r="L687" s="159" t="str">
        <f t="shared" si="42"/>
        <v/>
      </c>
      <c r="M687" s="5" t="e">
        <f t="shared" si="40"/>
        <v>#N/A</v>
      </c>
      <c r="N687" s="3" t="str">
        <f t="shared" si="41"/>
        <v/>
      </c>
    </row>
    <row r="688" spans="1:14" x14ac:dyDescent="0.2">
      <c r="A688" s="158"/>
      <c r="B688" s="196" t="e">
        <f>VLOOKUP(A688,Adr!A:B,2,FALSE)</f>
        <v>#N/A</v>
      </c>
      <c r="C688" s="177"/>
      <c r="D688" s="179"/>
      <c r="E688" s="165"/>
      <c r="F688" s="174"/>
      <c r="G688" s="177"/>
      <c r="H688" s="177"/>
      <c r="I688" s="184"/>
      <c r="J688" s="159"/>
      <c r="K688" s="5"/>
      <c r="L688" s="159" t="str">
        <f t="shared" ref="L688:L719" si="43">A688&amp;G688&amp;H688</f>
        <v/>
      </c>
      <c r="M688" s="5" t="e">
        <f t="shared" si="40"/>
        <v>#N/A</v>
      </c>
      <c r="N688" s="3" t="str">
        <f t="shared" si="41"/>
        <v/>
      </c>
    </row>
    <row r="689" spans="1:14" x14ac:dyDescent="0.2">
      <c r="A689" s="158"/>
      <c r="B689" s="196" t="e">
        <f>VLOOKUP(A689,Adr!A:B,2,FALSE)</f>
        <v>#N/A</v>
      </c>
      <c r="C689" s="177"/>
      <c r="D689" s="179"/>
      <c r="E689" s="165"/>
      <c r="F689" s="174"/>
      <c r="G689" s="177"/>
      <c r="H689" s="177"/>
      <c r="I689" s="184"/>
      <c r="J689" s="159"/>
      <c r="K689" s="5"/>
      <c r="L689" s="159" t="str">
        <f t="shared" si="43"/>
        <v/>
      </c>
      <c r="M689" s="5" t="e">
        <f t="shared" si="40"/>
        <v>#N/A</v>
      </c>
      <c r="N689" s="3" t="str">
        <f t="shared" si="41"/>
        <v/>
      </c>
    </row>
    <row r="690" spans="1:14" x14ac:dyDescent="0.2">
      <c r="A690" s="158"/>
      <c r="B690" s="196" t="e">
        <f>VLOOKUP(A690,Adr!A:B,2,FALSE)</f>
        <v>#N/A</v>
      </c>
      <c r="C690" s="161"/>
      <c r="D690" s="164"/>
      <c r="E690" s="165"/>
      <c r="F690" s="158"/>
      <c r="G690" s="161"/>
      <c r="H690" s="161"/>
      <c r="I690" s="184"/>
      <c r="J690" s="159"/>
      <c r="K690" s="5"/>
      <c r="L690" s="159" t="str">
        <f t="shared" si="43"/>
        <v/>
      </c>
      <c r="M690" s="5" t="e">
        <f t="shared" si="40"/>
        <v>#N/A</v>
      </c>
      <c r="N690" s="3" t="str">
        <f t="shared" si="41"/>
        <v/>
      </c>
    </row>
    <row r="691" spans="1:14" x14ac:dyDescent="0.2">
      <c r="A691" s="174"/>
      <c r="B691" s="196" t="e">
        <f>VLOOKUP(A691,Adr!A:B,2,FALSE)</f>
        <v>#N/A</v>
      </c>
      <c r="C691" s="177"/>
      <c r="D691" s="179"/>
      <c r="E691" s="165"/>
      <c r="F691" s="174"/>
      <c r="G691" s="161"/>
      <c r="H691" s="177"/>
      <c r="I691" s="184"/>
      <c r="J691" s="159"/>
      <c r="K691" s="5"/>
      <c r="L691" s="159" t="str">
        <f t="shared" si="43"/>
        <v/>
      </c>
      <c r="M691" s="5" t="e">
        <f t="shared" si="40"/>
        <v>#N/A</v>
      </c>
      <c r="N691" s="3" t="str">
        <f t="shared" si="41"/>
        <v/>
      </c>
    </row>
    <row r="692" spans="1:14" x14ac:dyDescent="0.2">
      <c r="A692" s="158"/>
      <c r="B692" s="196" t="e">
        <f>VLOOKUP(A692,Adr!A:B,2,FALSE)</f>
        <v>#N/A</v>
      </c>
      <c r="C692" s="177"/>
      <c r="D692" s="179"/>
      <c r="E692" s="165"/>
      <c r="F692" s="174"/>
      <c r="G692" s="177"/>
      <c r="H692" s="177"/>
      <c r="I692" s="184"/>
      <c r="J692" s="159"/>
      <c r="K692" s="5"/>
      <c r="L692" s="159" t="str">
        <f t="shared" si="43"/>
        <v/>
      </c>
      <c r="M692" s="5" t="e">
        <f t="shared" si="40"/>
        <v>#N/A</v>
      </c>
      <c r="N692" s="3" t="str">
        <f t="shared" si="41"/>
        <v/>
      </c>
    </row>
    <row r="693" spans="1:14" x14ac:dyDescent="0.2">
      <c r="A693" s="158"/>
      <c r="B693" s="196" t="e">
        <f>VLOOKUP(A693,Adr!A:B,2,FALSE)</f>
        <v>#N/A</v>
      </c>
      <c r="C693" s="182"/>
      <c r="D693" s="164"/>
      <c r="E693" s="165"/>
      <c r="F693" s="174"/>
      <c r="G693" s="177"/>
      <c r="H693" s="177"/>
      <c r="I693" s="159"/>
      <c r="J693" s="159"/>
      <c r="K693" s="5"/>
      <c r="L693" s="159" t="str">
        <f t="shared" si="43"/>
        <v/>
      </c>
      <c r="M693" s="5" t="e">
        <f t="shared" si="40"/>
        <v>#N/A</v>
      </c>
      <c r="N693" s="3" t="str">
        <f t="shared" si="41"/>
        <v/>
      </c>
    </row>
    <row r="694" spans="1:14" x14ac:dyDescent="0.2">
      <c r="A694" s="158"/>
      <c r="B694" s="196" t="e">
        <f>VLOOKUP(A694,Adr!A:B,2,FALSE)</f>
        <v>#N/A</v>
      </c>
      <c r="C694" s="182"/>
      <c r="D694" s="164"/>
      <c r="E694" s="165"/>
      <c r="F694" s="174"/>
      <c r="G694" s="177"/>
      <c r="H694" s="177"/>
      <c r="I694" s="159"/>
      <c r="J694" s="159"/>
      <c r="K694" s="5"/>
      <c r="L694" s="159" t="str">
        <f t="shared" si="43"/>
        <v/>
      </c>
      <c r="M694" s="5" t="e">
        <f t="shared" si="40"/>
        <v>#N/A</v>
      </c>
      <c r="N694" s="3" t="str">
        <f t="shared" si="41"/>
        <v/>
      </c>
    </row>
    <row r="695" spans="1:14" x14ac:dyDescent="0.2">
      <c r="A695" s="158"/>
      <c r="B695" s="196" t="e">
        <f>VLOOKUP(A695,Adr!A:B,2,FALSE)</f>
        <v>#N/A</v>
      </c>
      <c r="C695" s="188"/>
      <c r="D695" s="178"/>
      <c r="E695" s="165"/>
      <c r="F695" s="158"/>
      <c r="G695" s="161"/>
      <c r="H695" s="161"/>
      <c r="I695" s="159"/>
      <c r="J695" s="159"/>
      <c r="K695" s="5"/>
      <c r="L695" s="159" t="str">
        <f t="shared" si="43"/>
        <v/>
      </c>
      <c r="M695" s="5" t="e">
        <f t="shared" si="40"/>
        <v>#N/A</v>
      </c>
      <c r="N695" s="3" t="str">
        <f t="shared" si="41"/>
        <v/>
      </c>
    </row>
    <row r="696" spans="1:14" x14ac:dyDescent="0.2">
      <c r="A696" s="158"/>
      <c r="B696" s="196" t="e">
        <f>VLOOKUP(A696,Adr!A:B,2,FALSE)</f>
        <v>#N/A</v>
      </c>
      <c r="C696" s="188"/>
      <c r="D696" s="178"/>
      <c r="E696" s="165"/>
      <c r="F696" s="158"/>
      <c r="G696" s="161"/>
      <c r="H696" s="161"/>
      <c r="I696" s="159"/>
      <c r="J696" s="159"/>
      <c r="K696" s="5"/>
      <c r="L696" s="159" t="str">
        <f t="shared" si="43"/>
        <v/>
      </c>
      <c r="M696" s="5" t="e">
        <f t="shared" si="40"/>
        <v>#N/A</v>
      </c>
      <c r="N696" s="3" t="str">
        <f t="shared" si="41"/>
        <v/>
      </c>
    </row>
    <row r="697" spans="1:14" x14ac:dyDescent="0.2">
      <c r="A697" s="158"/>
      <c r="B697" s="196" t="e">
        <f>VLOOKUP(A697,Adr!A:B,2,FALSE)</f>
        <v>#N/A</v>
      </c>
      <c r="C697" s="182"/>
      <c r="D697" s="164"/>
      <c r="E697" s="165"/>
      <c r="F697" s="158"/>
      <c r="G697" s="161"/>
      <c r="H697" s="161"/>
      <c r="I697" s="184"/>
      <c r="J697" s="159"/>
      <c r="K697" s="5"/>
      <c r="L697" s="159" t="str">
        <f t="shared" si="43"/>
        <v/>
      </c>
      <c r="M697" s="5" t="e">
        <f t="shared" si="40"/>
        <v>#N/A</v>
      </c>
      <c r="N697" s="3" t="str">
        <f t="shared" si="41"/>
        <v/>
      </c>
    </row>
    <row r="698" spans="1:14" x14ac:dyDescent="0.2">
      <c r="A698" s="158"/>
      <c r="B698" s="196" t="e">
        <f>VLOOKUP(A698,Adr!A:B,2,FALSE)</f>
        <v>#N/A</v>
      </c>
      <c r="C698" s="177"/>
      <c r="D698" s="179"/>
      <c r="E698" s="165"/>
      <c r="F698" s="174"/>
      <c r="G698" s="177"/>
      <c r="H698" s="177"/>
      <c r="I698" s="184"/>
      <c r="J698" s="159"/>
      <c r="K698" s="5"/>
      <c r="L698" s="159" t="str">
        <f t="shared" si="43"/>
        <v/>
      </c>
      <c r="M698" s="5" t="e">
        <f t="shared" si="40"/>
        <v>#N/A</v>
      </c>
      <c r="N698" s="3" t="str">
        <f t="shared" si="41"/>
        <v/>
      </c>
    </row>
    <row r="699" spans="1:14" x14ac:dyDescent="0.2">
      <c r="A699" s="158"/>
      <c r="B699" s="196" t="e">
        <f>VLOOKUP(A699,Adr!A:B,2,FALSE)</f>
        <v>#N/A</v>
      </c>
      <c r="C699" s="177"/>
      <c r="D699" s="179"/>
      <c r="E699" s="165"/>
      <c r="F699" s="174"/>
      <c r="G699" s="177"/>
      <c r="H699" s="177"/>
      <c r="I699" s="184"/>
      <c r="J699" s="159"/>
      <c r="K699" s="5"/>
      <c r="L699" s="159" t="str">
        <f t="shared" si="43"/>
        <v/>
      </c>
      <c r="M699" s="5" t="e">
        <f t="shared" si="40"/>
        <v>#N/A</v>
      </c>
      <c r="N699" s="3" t="str">
        <f t="shared" si="41"/>
        <v/>
      </c>
    </row>
    <row r="700" spans="1:14" x14ac:dyDescent="0.2">
      <c r="A700" s="158"/>
      <c r="B700" s="196" t="e">
        <f>VLOOKUP(A700,Adr!A:B,2,FALSE)</f>
        <v>#N/A</v>
      </c>
      <c r="C700" s="182"/>
      <c r="D700" s="164"/>
      <c r="E700" s="165"/>
      <c r="F700" s="174"/>
      <c r="G700" s="177"/>
      <c r="H700" s="177"/>
      <c r="I700" s="159"/>
      <c r="J700" s="159"/>
      <c r="K700" s="5"/>
      <c r="L700" s="159" t="str">
        <f t="shared" si="43"/>
        <v/>
      </c>
      <c r="M700" s="5" t="e">
        <f t="shared" si="40"/>
        <v>#N/A</v>
      </c>
      <c r="N700" s="3" t="str">
        <f t="shared" si="41"/>
        <v/>
      </c>
    </row>
    <row r="701" spans="1:14" x14ac:dyDescent="0.2">
      <c r="A701" s="158"/>
      <c r="B701" s="196" t="e">
        <f>VLOOKUP(A701,Adr!A:B,2,FALSE)</f>
        <v>#N/A</v>
      </c>
      <c r="C701" s="177"/>
      <c r="D701" s="179"/>
      <c r="E701" s="165"/>
      <c r="F701" s="174"/>
      <c r="G701" s="177"/>
      <c r="H701" s="177"/>
      <c r="I701" s="184"/>
      <c r="J701" s="159"/>
      <c r="K701" s="5"/>
      <c r="L701" s="159" t="str">
        <f t="shared" si="43"/>
        <v/>
      </c>
      <c r="M701" s="5" t="e">
        <f t="shared" si="40"/>
        <v>#N/A</v>
      </c>
      <c r="N701" s="3" t="str">
        <f t="shared" si="41"/>
        <v/>
      </c>
    </row>
    <row r="702" spans="1:14" x14ac:dyDescent="0.2">
      <c r="A702" s="158"/>
      <c r="B702" s="196" t="e">
        <f>VLOOKUP(A702,Adr!A:B,2,FALSE)</f>
        <v>#N/A</v>
      </c>
      <c r="C702" s="177"/>
      <c r="D702" s="179"/>
      <c r="E702" s="165"/>
      <c r="F702" s="174"/>
      <c r="G702" s="177"/>
      <c r="H702" s="177"/>
      <c r="I702" s="184"/>
      <c r="J702" s="159"/>
      <c r="K702" s="5"/>
      <c r="L702" s="159" t="str">
        <f t="shared" si="43"/>
        <v/>
      </c>
      <c r="M702" s="5" t="e">
        <f t="shared" si="40"/>
        <v>#N/A</v>
      </c>
      <c r="N702" s="3" t="str">
        <f t="shared" si="41"/>
        <v/>
      </c>
    </row>
    <row r="703" spans="1:14" x14ac:dyDescent="0.2">
      <c r="A703" s="158"/>
      <c r="B703" s="196" t="e">
        <f>VLOOKUP(A703,Adr!A:B,2,FALSE)</f>
        <v>#N/A</v>
      </c>
      <c r="C703" s="177"/>
      <c r="D703" s="179"/>
      <c r="E703" s="165"/>
      <c r="F703" s="174"/>
      <c r="G703" s="177"/>
      <c r="H703" s="177"/>
      <c r="I703" s="184"/>
      <c r="J703" s="159"/>
      <c r="K703" s="5"/>
      <c r="L703" s="159" t="str">
        <f t="shared" si="43"/>
        <v/>
      </c>
      <c r="M703" s="5" t="e">
        <f t="shared" si="40"/>
        <v>#N/A</v>
      </c>
      <c r="N703" s="3" t="str">
        <f t="shared" si="41"/>
        <v/>
      </c>
    </row>
    <row r="704" spans="1:14" x14ac:dyDescent="0.2">
      <c r="A704" s="158"/>
      <c r="B704" s="196" t="e">
        <f>VLOOKUP(A704,Adr!A:B,2,FALSE)</f>
        <v>#N/A</v>
      </c>
      <c r="C704" s="177"/>
      <c r="D704" s="179"/>
      <c r="E704" s="165"/>
      <c r="F704" s="174"/>
      <c r="G704" s="177"/>
      <c r="H704" s="177"/>
      <c r="I704" s="184"/>
      <c r="J704" s="159"/>
      <c r="K704" s="5"/>
      <c r="L704" s="159" t="str">
        <f t="shared" si="43"/>
        <v/>
      </c>
      <c r="M704" s="5" t="e">
        <f t="shared" si="40"/>
        <v>#N/A</v>
      </c>
      <c r="N704" s="3" t="str">
        <f t="shared" si="41"/>
        <v/>
      </c>
    </row>
    <row r="705" spans="1:14" x14ac:dyDescent="0.2">
      <c r="A705" s="158"/>
      <c r="B705" s="196" t="e">
        <f>VLOOKUP(A705,Adr!A:B,2,FALSE)</f>
        <v>#N/A</v>
      </c>
      <c r="C705" s="182"/>
      <c r="D705" s="164"/>
      <c r="E705" s="165"/>
      <c r="F705" s="174"/>
      <c r="G705" s="177"/>
      <c r="H705" s="177"/>
      <c r="I705" s="159"/>
      <c r="J705" s="159"/>
      <c r="K705" s="5"/>
      <c r="L705" s="159" t="str">
        <f t="shared" si="43"/>
        <v/>
      </c>
      <c r="M705" s="5" t="e">
        <f t="shared" si="40"/>
        <v>#N/A</v>
      </c>
      <c r="N705" s="3" t="str">
        <f t="shared" si="41"/>
        <v/>
      </c>
    </row>
    <row r="706" spans="1:14" x14ac:dyDescent="0.2">
      <c r="A706" s="158"/>
      <c r="B706" s="196" t="e">
        <f>VLOOKUP(A706,Adr!A:B,2,FALSE)</f>
        <v>#N/A</v>
      </c>
      <c r="C706" s="177"/>
      <c r="D706" s="179"/>
      <c r="E706" s="165"/>
      <c r="F706" s="174"/>
      <c r="G706" s="177"/>
      <c r="H706" s="177"/>
      <c r="I706" s="184"/>
      <c r="J706" s="159"/>
      <c r="K706" s="5"/>
      <c r="L706" s="159" t="str">
        <f t="shared" si="43"/>
        <v/>
      </c>
      <c r="M706" s="5" t="e">
        <f t="shared" ref="M706:M762" si="44">B706&amp;F706&amp;H706&amp;C706</f>
        <v>#N/A</v>
      </c>
      <c r="N706" s="3" t="str">
        <f t="shared" ref="N706:N762" si="45">+I706&amp;H706</f>
        <v/>
      </c>
    </row>
    <row r="707" spans="1:14" x14ac:dyDescent="0.2">
      <c r="A707" s="158"/>
      <c r="B707" s="196" t="e">
        <f>VLOOKUP(A707,Adr!A:B,2,FALSE)</f>
        <v>#N/A</v>
      </c>
      <c r="C707" s="188"/>
      <c r="D707" s="178"/>
      <c r="E707" s="165"/>
      <c r="F707" s="158"/>
      <c r="G707" s="161"/>
      <c r="H707" s="161"/>
      <c r="I707" s="159"/>
      <c r="J707" s="159"/>
      <c r="K707" s="5"/>
      <c r="L707" s="159" t="str">
        <f t="shared" si="43"/>
        <v/>
      </c>
      <c r="M707" s="5" t="e">
        <f t="shared" si="44"/>
        <v>#N/A</v>
      </c>
      <c r="N707" s="3" t="str">
        <f t="shared" si="45"/>
        <v/>
      </c>
    </row>
    <row r="708" spans="1:14" x14ac:dyDescent="0.2">
      <c r="A708" s="158"/>
      <c r="B708" s="196" t="e">
        <f>VLOOKUP(A708,Adr!A:B,2,FALSE)</f>
        <v>#N/A</v>
      </c>
      <c r="C708" s="182"/>
      <c r="D708" s="164"/>
      <c r="E708" s="165"/>
      <c r="F708" s="158"/>
      <c r="G708" s="161"/>
      <c r="H708" s="161"/>
      <c r="I708" s="184"/>
      <c r="J708" s="159"/>
      <c r="K708" s="5"/>
      <c r="L708" s="159" t="str">
        <f t="shared" si="43"/>
        <v/>
      </c>
      <c r="M708" s="5" t="e">
        <f t="shared" si="44"/>
        <v>#N/A</v>
      </c>
      <c r="N708" s="3" t="str">
        <f t="shared" si="45"/>
        <v/>
      </c>
    </row>
    <row r="709" spans="1:14" x14ac:dyDescent="0.2">
      <c r="A709" s="158"/>
      <c r="B709" s="196" t="e">
        <f>VLOOKUP(A709,Adr!A:B,2,FALSE)</f>
        <v>#N/A</v>
      </c>
      <c r="C709" s="188"/>
      <c r="D709" s="179"/>
      <c r="E709" s="165"/>
      <c r="F709" s="158"/>
      <c r="G709" s="161"/>
      <c r="H709" s="161"/>
      <c r="I709" s="184"/>
      <c r="J709" s="159"/>
      <c r="K709" s="5"/>
      <c r="L709" s="159" t="str">
        <f t="shared" si="43"/>
        <v/>
      </c>
      <c r="M709" s="5" t="e">
        <f t="shared" si="44"/>
        <v>#N/A</v>
      </c>
      <c r="N709" s="3" t="str">
        <f t="shared" si="45"/>
        <v/>
      </c>
    </row>
    <row r="710" spans="1:14" x14ac:dyDescent="0.2">
      <c r="A710" s="158"/>
      <c r="B710" s="196" t="e">
        <f>VLOOKUP(A710,Adr!A:B,2,FALSE)</f>
        <v>#N/A</v>
      </c>
      <c r="C710" s="182"/>
      <c r="D710" s="164"/>
      <c r="E710" s="165"/>
      <c r="F710" s="174"/>
      <c r="G710" s="177"/>
      <c r="H710" s="177"/>
      <c r="I710" s="159"/>
      <c r="J710" s="159"/>
      <c r="K710" s="5"/>
      <c r="L710" s="159" t="str">
        <f t="shared" si="43"/>
        <v/>
      </c>
      <c r="M710" s="5" t="e">
        <f t="shared" si="44"/>
        <v>#N/A</v>
      </c>
      <c r="N710" s="3" t="str">
        <f t="shared" si="45"/>
        <v/>
      </c>
    </row>
    <row r="711" spans="1:14" x14ac:dyDescent="0.2">
      <c r="A711" s="158"/>
      <c r="B711" s="196" t="e">
        <f>VLOOKUP(A711,Adr!A:B,2,FALSE)</f>
        <v>#N/A</v>
      </c>
      <c r="C711" s="182"/>
      <c r="D711" s="164"/>
      <c r="E711" s="165"/>
      <c r="F711" s="174"/>
      <c r="G711" s="177"/>
      <c r="H711" s="177"/>
      <c r="I711" s="159"/>
      <c r="J711" s="159"/>
      <c r="K711" s="5"/>
      <c r="L711" s="159" t="str">
        <f t="shared" si="43"/>
        <v/>
      </c>
      <c r="M711" s="5" t="e">
        <f t="shared" si="44"/>
        <v>#N/A</v>
      </c>
      <c r="N711" s="3" t="str">
        <f t="shared" si="45"/>
        <v/>
      </c>
    </row>
    <row r="712" spans="1:14" x14ac:dyDescent="0.2">
      <c r="A712" s="158"/>
      <c r="B712" s="196" t="e">
        <f>VLOOKUP(A712,Adr!A:B,2,FALSE)</f>
        <v>#N/A</v>
      </c>
      <c r="C712" s="177"/>
      <c r="D712" s="179"/>
      <c r="E712" s="165"/>
      <c r="F712" s="174"/>
      <c r="G712" s="177"/>
      <c r="H712" s="177"/>
      <c r="I712" s="184"/>
      <c r="J712" s="159"/>
      <c r="K712" s="5"/>
      <c r="L712" s="159" t="str">
        <f t="shared" si="43"/>
        <v/>
      </c>
      <c r="M712" s="5" t="e">
        <f t="shared" si="44"/>
        <v>#N/A</v>
      </c>
      <c r="N712" s="3" t="str">
        <f t="shared" si="45"/>
        <v/>
      </c>
    </row>
    <row r="713" spans="1:14" x14ac:dyDescent="0.2">
      <c r="A713" s="158"/>
      <c r="B713" s="196" t="e">
        <f>VLOOKUP(A713,Adr!A:B,2,FALSE)</f>
        <v>#N/A</v>
      </c>
      <c r="C713" s="161"/>
      <c r="D713" s="164"/>
      <c r="E713" s="165"/>
      <c r="F713" s="158"/>
      <c r="G713" s="161"/>
      <c r="H713" s="161"/>
      <c r="I713" s="184"/>
      <c r="J713" s="159"/>
      <c r="K713" s="5"/>
      <c r="L713" s="159" t="str">
        <f t="shared" si="43"/>
        <v/>
      </c>
      <c r="M713" s="5" t="e">
        <f t="shared" si="44"/>
        <v>#N/A</v>
      </c>
      <c r="N713" s="3" t="str">
        <f t="shared" si="45"/>
        <v/>
      </c>
    </row>
    <row r="714" spans="1:14" x14ac:dyDescent="0.2">
      <c r="A714" s="158"/>
      <c r="B714" s="196" t="e">
        <f>VLOOKUP(A714,Adr!A:B,2,FALSE)</f>
        <v>#N/A</v>
      </c>
      <c r="C714" s="188"/>
      <c r="D714" s="178"/>
      <c r="E714" s="165"/>
      <c r="F714" s="158"/>
      <c r="G714" s="161"/>
      <c r="H714" s="161"/>
      <c r="I714" s="159"/>
      <c r="J714" s="159"/>
      <c r="K714" s="5"/>
      <c r="L714" s="159" t="str">
        <f t="shared" si="43"/>
        <v/>
      </c>
      <c r="M714" s="5" t="e">
        <f t="shared" si="44"/>
        <v>#N/A</v>
      </c>
      <c r="N714" s="3" t="str">
        <f t="shared" si="45"/>
        <v/>
      </c>
    </row>
    <row r="715" spans="1:14" x14ac:dyDescent="0.2">
      <c r="A715" s="158"/>
      <c r="B715" s="196" t="e">
        <f>VLOOKUP(A715,Adr!A:B,2,FALSE)</f>
        <v>#N/A</v>
      </c>
      <c r="C715" s="188"/>
      <c r="D715" s="178"/>
      <c r="E715" s="165"/>
      <c r="F715" s="158"/>
      <c r="G715" s="161"/>
      <c r="H715" s="161"/>
      <c r="I715" s="159"/>
      <c r="J715" s="159"/>
      <c r="K715" s="5"/>
      <c r="L715" s="159" t="str">
        <f t="shared" si="43"/>
        <v/>
      </c>
      <c r="M715" s="5" t="e">
        <f t="shared" si="44"/>
        <v>#N/A</v>
      </c>
      <c r="N715" s="3" t="str">
        <f t="shared" si="45"/>
        <v/>
      </c>
    </row>
    <row r="716" spans="1:14" x14ac:dyDescent="0.2">
      <c r="A716" s="174"/>
      <c r="B716" s="196" t="e">
        <f>VLOOKUP(A716,Adr!A:B,2,FALSE)</f>
        <v>#N/A</v>
      </c>
      <c r="C716" s="177"/>
      <c r="D716" s="179"/>
      <c r="E716" s="165"/>
      <c r="F716" s="174"/>
      <c r="G716" s="177"/>
      <c r="H716" s="177"/>
      <c r="I716" s="184"/>
      <c r="J716" s="159"/>
      <c r="K716" s="5"/>
      <c r="L716" s="159" t="str">
        <f t="shared" si="43"/>
        <v/>
      </c>
      <c r="M716" s="5" t="e">
        <f t="shared" si="44"/>
        <v>#N/A</v>
      </c>
      <c r="N716" s="3" t="str">
        <f t="shared" si="45"/>
        <v/>
      </c>
    </row>
    <row r="717" spans="1:14" x14ac:dyDescent="0.2">
      <c r="A717" s="194"/>
      <c r="B717" s="196" t="e">
        <f>VLOOKUP(A717,Adr!A:B,2,FALSE)</f>
        <v>#N/A</v>
      </c>
      <c r="C717" s="161"/>
      <c r="D717" s="164"/>
      <c r="E717" s="165"/>
      <c r="F717" s="158"/>
      <c r="G717" s="161"/>
      <c r="H717" s="161"/>
      <c r="I717" s="184"/>
      <c r="J717" s="159"/>
      <c r="K717" s="5"/>
      <c r="L717" s="159" t="str">
        <f t="shared" si="43"/>
        <v/>
      </c>
      <c r="M717" s="5" t="e">
        <f t="shared" si="44"/>
        <v>#N/A</v>
      </c>
      <c r="N717" s="3" t="str">
        <f t="shared" si="45"/>
        <v/>
      </c>
    </row>
    <row r="718" spans="1:14" x14ac:dyDescent="0.2">
      <c r="A718" s="158"/>
      <c r="B718" s="196" t="e">
        <f>VLOOKUP(A718,Adr!A:B,2,FALSE)</f>
        <v>#N/A</v>
      </c>
      <c r="C718" s="182"/>
      <c r="D718" s="164"/>
      <c r="E718" s="165"/>
      <c r="F718" s="158"/>
      <c r="G718" s="161"/>
      <c r="H718" s="161"/>
      <c r="I718" s="184"/>
      <c r="J718" s="159"/>
      <c r="K718" s="5"/>
      <c r="L718" s="159" t="str">
        <f t="shared" si="43"/>
        <v/>
      </c>
      <c r="M718" s="5" t="e">
        <f t="shared" si="44"/>
        <v>#N/A</v>
      </c>
      <c r="N718" s="3" t="str">
        <f t="shared" si="45"/>
        <v/>
      </c>
    </row>
    <row r="719" spans="1:14" x14ac:dyDescent="0.2">
      <c r="A719" s="190"/>
      <c r="B719" s="196" t="e">
        <f>VLOOKUP(A719,Adr!A:B,2,FALSE)</f>
        <v>#N/A</v>
      </c>
      <c r="C719" s="161"/>
      <c r="D719" s="164"/>
      <c r="E719" s="165"/>
      <c r="F719" s="158"/>
      <c r="G719" s="161"/>
      <c r="H719" s="161"/>
      <c r="I719" s="184"/>
      <c r="J719" s="159"/>
      <c r="K719" s="5"/>
      <c r="L719" s="159" t="str">
        <f t="shared" si="43"/>
        <v/>
      </c>
      <c r="M719" s="5" t="e">
        <f t="shared" si="44"/>
        <v>#N/A</v>
      </c>
      <c r="N719" s="3" t="str">
        <f t="shared" si="45"/>
        <v/>
      </c>
    </row>
    <row r="720" spans="1:14" x14ac:dyDescent="0.2">
      <c r="A720" s="190"/>
      <c r="B720" s="196" t="e">
        <f>VLOOKUP(A720,Adr!A:B,2,FALSE)</f>
        <v>#N/A</v>
      </c>
      <c r="C720" s="161"/>
      <c r="D720" s="164"/>
      <c r="E720" s="165"/>
      <c r="F720" s="158"/>
      <c r="G720" s="161"/>
      <c r="H720" s="161"/>
      <c r="I720" s="184"/>
      <c r="J720" s="159"/>
      <c r="K720" s="5"/>
      <c r="L720" s="159" t="str">
        <f t="shared" ref="L720:L751" si="46">A720&amp;G720&amp;H720</f>
        <v/>
      </c>
      <c r="M720" s="5" t="e">
        <f t="shared" si="44"/>
        <v>#N/A</v>
      </c>
      <c r="N720" s="3" t="str">
        <f t="shared" si="45"/>
        <v/>
      </c>
    </row>
    <row r="721" spans="1:14" x14ac:dyDescent="0.2">
      <c r="A721" s="174"/>
      <c r="B721" s="196" t="e">
        <f>VLOOKUP(A721,Adr!A:B,2,FALSE)</f>
        <v>#N/A</v>
      </c>
      <c r="C721" s="177"/>
      <c r="D721" s="179"/>
      <c r="E721" s="165"/>
      <c r="F721" s="174"/>
      <c r="G721" s="177"/>
      <c r="H721" s="177"/>
      <c r="I721" s="184"/>
      <c r="J721" s="159"/>
      <c r="K721" s="5"/>
      <c r="L721" s="159" t="str">
        <f t="shared" si="46"/>
        <v/>
      </c>
      <c r="M721" s="5" t="e">
        <f t="shared" si="44"/>
        <v>#N/A</v>
      </c>
      <c r="N721" s="3" t="str">
        <f t="shared" si="45"/>
        <v/>
      </c>
    </row>
    <row r="722" spans="1:14" x14ac:dyDescent="0.2">
      <c r="A722" s="158"/>
      <c r="B722" s="196" t="e">
        <f>VLOOKUP(A722,Adr!A:B,2,FALSE)</f>
        <v>#N/A</v>
      </c>
      <c r="C722" s="182"/>
      <c r="D722" s="164"/>
      <c r="E722" s="165"/>
      <c r="F722" s="174"/>
      <c r="G722" s="177"/>
      <c r="H722" s="177"/>
      <c r="I722" s="159"/>
      <c r="J722" s="159"/>
      <c r="K722" s="5"/>
      <c r="L722" s="159" t="str">
        <f t="shared" si="46"/>
        <v/>
      </c>
      <c r="M722" s="5" t="e">
        <f t="shared" si="44"/>
        <v>#N/A</v>
      </c>
      <c r="N722" s="3" t="str">
        <f t="shared" si="45"/>
        <v/>
      </c>
    </row>
    <row r="723" spans="1:14" x14ac:dyDescent="0.2">
      <c r="A723" s="158"/>
      <c r="B723" s="196" t="e">
        <f>VLOOKUP(A723,Adr!A:B,2,FALSE)</f>
        <v>#N/A</v>
      </c>
      <c r="C723" s="182"/>
      <c r="D723" s="164"/>
      <c r="E723" s="165"/>
      <c r="F723" s="174"/>
      <c r="G723" s="177"/>
      <c r="H723" s="177"/>
      <c r="I723" s="159"/>
      <c r="J723" s="159"/>
      <c r="K723" s="5"/>
      <c r="L723" s="159" t="str">
        <f t="shared" si="46"/>
        <v/>
      </c>
      <c r="M723" s="5" t="e">
        <f t="shared" si="44"/>
        <v>#N/A</v>
      </c>
      <c r="N723" s="3" t="str">
        <f t="shared" si="45"/>
        <v/>
      </c>
    </row>
    <row r="724" spans="1:14" x14ac:dyDescent="0.2">
      <c r="A724" s="158"/>
      <c r="B724" s="196" t="e">
        <f>VLOOKUP(A724,Adr!A:B,2,FALSE)</f>
        <v>#N/A</v>
      </c>
      <c r="C724" s="161"/>
      <c r="D724" s="164"/>
      <c r="E724" s="165"/>
      <c r="F724" s="158"/>
      <c r="G724" s="161"/>
      <c r="H724" s="161"/>
      <c r="I724" s="184"/>
      <c r="J724" s="159"/>
      <c r="K724" s="5"/>
      <c r="L724" s="159" t="str">
        <f t="shared" si="46"/>
        <v/>
      </c>
      <c r="M724" s="5" t="e">
        <f t="shared" si="44"/>
        <v>#N/A</v>
      </c>
      <c r="N724" s="3" t="str">
        <f t="shared" si="45"/>
        <v/>
      </c>
    </row>
    <row r="725" spans="1:14" x14ac:dyDescent="0.2">
      <c r="A725" s="158"/>
      <c r="B725" s="196" t="e">
        <f>VLOOKUP(A725,Adr!A:B,2,FALSE)</f>
        <v>#N/A</v>
      </c>
      <c r="C725" s="177"/>
      <c r="D725" s="179"/>
      <c r="E725" s="165"/>
      <c r="F725" s="174"/>
      <c r="G725" s="177"/>
      <c r="H725" s="177"/>
      <c r="I725" s="184"/>
      <c r="J725" s="159"/>
      <c r="K725" s="5"/>
      <c r="L725" s="159" t="str">
        <f t="shared" si="46"/>
        <v/>
      </c>
      <c r="M725" s="5" t="e">
        <f t="shared" si="44"/>
        <v>#N/A</v>
      </c>
      <c r="N725" s="3" t="str">
        <f t="shared" si="45"/>
        <v/>
      </c>
    </row>
    <row r="726" spans="1:14" x14ac:dyDescent="0.2">
      <c r="A726" s="158"/>
      <c r="B726" s="196" t="e">
        <f>VLOOKUP(A726,Adr!A:B,2,FALSE)</f>
        <v>#N/A</v>
      </c>
      <c r="C726" s="177"/>
      <c r="D726" s="179"/>
      <c r="E726" s="165"/>
      <c r="F726" s="174"/>
      <c r="G726" s="177"/>
      <c r="H726" s="177"/>
      <c r="I726" s="184"/>
      <c r="J726" s="159"/>
      <c r="K726" s="5"/>
      <c r="L726" s="159" t="str">
        <f t="shared" si="46"/>
        <v/>
      </c>
      <c r="M726" s="5" t="e">
        <f t="shared" si="44"/>
        <v>#N/A</v>
      </c>
      <c r="N726" s="3" t="str">
        <f t="shared" si="45"/>
        <v/>
      </c>
    </row>
    <row r="727" spans="1:14" x14ac:dyDescent="0.2">
      <c r="A727" s="158"/>
      <c r="B727" s="196" t="e">
        <f>VLOOKUP(A727,Adr!A:B,2,FALSE)</f>
        <v>#N/A</v>
      </c>
      <c r="C727" s="182"/>
      <c r="D727" s="164"/>
      <c r="E727" s="165"/>
      <c r="F727" s="174"/>
      <c r="G727" s="177"/>
      <c r="H727" s="177"/>
      <c r="I727" s="159"/>
      <c r="J727" s="159"/>
      <c r="K727" s="5"/>
      <c r="L727" s="159" t="str">
        <f t="shared" si="46"/>
        <v/>
      </c>
      <c r="M727" s="5" t="e">
        <f t="shared" si="44"/>
        <v>#N/A</v>
      </c>
      <c r="N727" s="3" t="str">
        <f t="shared" si="45"/>
        <v/>
      </c>
    </row>
    <row r="728" spans="1:14" x14ac:dyDescent="0.2">
      <c r="A728" s="174"/>
      <c r="B728" s="196" t="e">
        <f>VLOOKUP(A728,Adr!A:B,2,FALSE)</f>
        <v>#N/A</v>
      </c>
      <c r="C728" s="177"/>
      <c r="D728" s="179"/>
      <c r="E728" s="222"/>
      <c r="F728" s="174"/>
      <c r="G728" s="177"/>
      <c r="H728" s="177"/>
      <c r="I728" s="184"/>
      <c r="J728" s="159"/>
      <c r="K728" s="5"/>
      <c r="L728" s="159" t="str">
        <f t="shared" si="46"/>
        <v/>
      </c>
      <c r="M728" s="5" t="e">
        <f t="shared" si="44"/>
        <v>#N/A</v>
      </c>
      <c r="N728" s="3" t="str">
        <f t="shared" si="45"/>
        <v/>
      </c>
    </row>
    <row r="729" spans="1:14" x14ac:dyDescent="0.2">
      <c r="A729" s="174"/>
      <c r="B729" s="196" t="e">
        <f>VLOOKUP(A729,Adr!A:B,2,FALSE)</f>
        <v>#N/A</v>
      </c>
      <c r="C729" s="177"/>
      <c r="D729" s="179"/>
      <c r="E729" s="222"/>
      <c r="F729" s="174"/>
      <c r="G729" s="177"/>
      <c r="H729" s="177"/>
      <c r="I729" s="184"/>
      <c r="J729" s="159"/>
      <c r="K729" s="5"/>
      <c r="L729" s="159" t="str">
        <f t="shared" si="46"/>
        <v/>
      </c>
      <c r="M729" s="5" t="e">
        <f t="shared" si="44"/>
        <v>#N/A</v>
      </c>
      <c r="N729" s="3" t="str">
        <f t="shared" si="45"/>
        <v/>
      </c>
    </row>
    <row r="730" spans="1:14" x14ac:dyDescent="0.2">
      <c r="A730" s="174"/>
      <c r="B730" s="196" t="e">
        <f>VLOOKUP(A730,Adr!A:B,2,FALSE)</f>
        <v>#N/A</v>
      </c>
      <c r="C730" s="177"/>
      <c r="D730" s="179"/>
      <c r="E730" s="222"/>
      <c r="F730" s="174"/>
      <c r="G730" s="177"/>
      <c r="H730" s="177"/>
      <c r="I730" s="184"/>
      <c r="J730" s="159"/>
      <c r="K730" s="5"/>
      <c r="L730" s="159" t="str">
        <f t="shared" si="46"/>
        <v/>
      </c>
      <c r="M730" s="5" t="e">
        <f t="shared" si="44"/>
        <v>#N/A</v>
      </c>
      <c r="N730" s="3" t="str">
        <f t="shared" si="45"/>
        <v/>
      </c>
    </row>
    <row r="731" spans="1:14" x14ac:dyDescent="0.2">
      <c r="A731" s="174"/>
      <c r="B731" s="196" t="e">
        <f>VLOOKUP(A731,Adr!A:B,2,FALSE)</f>
        <v>#N/A</v>
      </c>
      <c r="C731" s="177"/>
      <c r="D731" s="179"/>
      <c r="E731" s="222"/>
      <c r="F731" s="174"/>
      <c r="G731" s="177"/>
      <c r="H731" s="177"/>
      <c r="I731" s="184"/>
      <c r="J731" s="159"/>
      <c r="K731" s="5"/>
      <c r="L731" s="159" t="str">
        <f t="shared" si="46"/>
        <v/>
      </c>
      <c r="M731" s="5" t="e">
        <f t="shared" si="44"/>
        <v>#N/A</v>
      </c>
      <c r="N731" s="3" t="str">
        <f t="shared" si="45"/>
        <v/>
      </c>
    </row>
    <row r="732" spans="1:14" x14ac:dyDescent="0.2">
      <c r="A732" s="174"/>
      <c r="B732" s="196" t="e">
        <f>VLOOKUP(A732,Adr!A:B,2,FALSE)</f>
        <v>#N/A</v>
      </c>
      <c r="C732" s="177"/>
      <c r="D732" s="179"/>
      <c r="E732" s="222"/>
      <c r="F732" s="174"/>
      <c r="G732" s="177"/>
      <c r="H732" s="177"/>
      <c r="I732" s="184"/>
      <c r="J732" s="159"/>
      <c r="K732" s="5"/>
      <c r="L732" s="159" t="str">
        <f t="shared" si="46"/>
        <v/>
      </c>
      <c r="M732" s="5" t="e">
        <f t="shared" si="44"/>
        <v>#N/A</v>
      </c>
      <c r="N732" s="3" t="str">
        <f t="shared" si="45"/>
        <v/>
      </c>
    </row>
    <row r="733" spans="1:14" x14ac:dyDescent="0.2">
      <c r="A733" s="174"/>
      <c r="B733" s="196" t="e">
        <f>VLOOKUP(A733,Adr!A:B,2,FALSE)</f>
        <v>#N/A</v>
      </c>
      <c r="C733" s="177"/>
      <c r="D733" s="179"/>
      <c r="E733" s="222"/>
      <c r="F733" s="174"/>
      <c r="G733" s="177"/>
      <c r="H733" s="177"/>
      <c r="I733" s="184"/>
      <c r="J733" s="159"/>
      <c r="K733" s="5"/>
      <c r="L733" s="159" t="str">
        <f t="shared" si="46"/>
        <v/>
      </c>
      <c r="M733" s="5" t="e">
        <f t="shared" si="44"/>
        <v>#N/A</v>
      </c>
      <c r="N733" s="3" t="str">
        <f t="shared" si="45"/>
        <v/>
      </c>
    </row>
    <row r="734" spans="1:14" x14ac:dyDescent="0.2">
      <c r="A734" s="174"/>
      <c r="B734" s="196" t="e">
        <f>VLOOKUP(A734,Adr!A:B,2,FALSE)</f>
        <v>#N/A</v>
      </c>
      <c r="C734" s="177"/>
      <c r="D734" s="179"/>
      <c r="E734" s="222"/>
      <c r="F734" s="174"/>
      <c r="G734" s="177"/>
      <c r="H734" s="177"/>
      <c r="I734" s="184"/>
      <c r="J734" s="159"/>
      <c r="K734" s="5"/>
      <c r="L734" s="159" t="str">
        <f t="shared" si="46"/>
        <v/>
      </c>
      <c r="M734" s="5" t="e">
        <f t="shared" si="44"/>
        <v>#N/A</v>
      </c>
      <c r="N734" s="3" t="str">
        <f t="shared" si="45"/>
        <v/>
      </c>
    </row>
    <row r="735" spans="1:14" x14ac:dyDescent="0.2">
      <c r="A735" s="174"/>
      <c r="B735" s="196" t="e">
        <f>VLOOKUP(A735,Adr!A:B,2,FALSE)</f>
        <v>#N/A</v>
      </c>
      <c r="C735" s="177"/>
      <c r="D735" s="179"/>
      <c r="E735" s="222"/>
      <c r="F735" s="174"/>
      <c r="G735" s="177"/>
      <c r="H735" s="177"/>
      <c r="I735" s="184"/>
      <c r="J735" s="159"/>
      <c r="K735" s="5"/>
      <c r="L735" s="159" t="str">
        <f t="shared" si="46"/>
        <v/>
      </c>
      <c r="M735" s="5" t="e">
        <f t="shared" si="44"/>
        <v>#N/A</v>
      </c>
      <c r="N735" s="3" t="str">
        <f t="shared" si="45"/>
        <v/>
      </c>
    </row>
    <row r="736" spans="1:14" x14ac:dyDescent="0.2">
      <c r="A736" s="174"/>
      <c r="B736" s="196" t="e">
        <f>VLOOKUP(A736,Adr!A:B,2,FALSE)</f>
        <v>#N/A</v>
      </c>
      <c r="C736" s="177"/>
      <c r="D736" s="179"/>
      <c r="E736" s="222"/>
      <c r="F736" s="174"/>
      <c r="G736" s="177"/>
      <c r="H736" s="177"/>
      <c r="I736" s="184"/>
      <c r="J736" s="159"/>
      <c r="K736" s="5"/>
      <c r="L736" s="159" t="str">
        <f t="shared" si="46"/>
        <v/>
      </c>
      <c r="M736" s="5" t="e">
        <f t="shared" si="44"/>
        <v>#N/A</v>
      </c>
      <c r="N736" s="3" t="str">
        <f t="shared" si="45"/>
        <v/>
      </c>
    </row>
    <row r="737" spans="1:14" x14ac:dyDescent="0.2">
      <c r="A737" s="174"/>
      <c r="B737" s="196" t="e">
        <f>VLOOKUP(A737,Adr!A:B,2,FALSE)</f>
        <v>#N/A</v>
      </c>
      <c r="C737" s="177"/>
      <c r="D737" s="179"/>
      <c r="E737" s="222"/>
      <c r="F737" s="174"/>
      <c r="G737" s="177"/>
      <c r="H737" s="177"/>
      <c r="I737" s="184"/>
      <c r="J737" s="159"/>
      <c r="K737" s="5"/>
      <c r="L737" s="159" t="str">
        <f t="shared" si="46"/>
        <v/>
      </c>
      <c r="M737" s="5" t="e">
        <f t="shared" si="44"/>
        <v>#N/A</v>
      </c>
      <c r="N737" s="3" t="str">
        <f t="shared" si="45"/>
        <v/>
      </c>
    </row>
    <row r="738" spans="1:14" x14ac:dyDescent="0.2">
      <c r="A738" s="174"/>
      <c r="B738" s="196" t="e">
        <f>VLOOKUP(A738,Adr!A:B,2,FALSE)</f>
        <v>#N/A</v>
      </c>
      <c r="C738" s="177"/>
      <c r="D738" s="179"/>
      <c r="E738" s="222"/>
      <c r="F738" s="174"/>
      <c r="G738" s="177"/>
      <c r="H738" s="177"/>
      <c r="I738" s="184"/>
      <c r="J738" s="159"/>
      <c r="K738" s="5"/>
      <c r="L738" s="159" t="str">
        <f t="shared" si="46"/>
        <v/>
      </c>
      <c r="M738" s="5" t="e">
        <f t="shared" si="44"/>
        <v>#N/A</v>
      </c>
      <c r="N738" s="3" t="str">
        <f t="shared" si="45"/>
        <v/>
      </c>
    </row>
    <row r="739" spans="1:14" x14ac:dyDescent="0.2">
      <c r="A739" s="174"/>
      <c r="B739" s="196" t="e">
        <f>VLOOKUP(A739,Adr!A:B,2,FALSE)</f>
        <v>#N/A</v>
      </c>
      <c r="C739" s="177"/>
      <c r="D739" s="179"/>
      <c r="E739" s="222"/>
      <c r="F739" s="174"/>
      <c r="G739" s="177"/>
      <c r="H739" s="177"/>
      <c r="I739" s="184"/>
      <c r="J739" s="159"/>
      <c r="K739" s="5"/>
      <c r="L739" s="159" t="str">
        <f t="shared" si="46"/>
        <v/>
      </c>
      <c r="M739" s="5" t="e">
        <f t="shared" si="44"/>
        <v>#N/A</v>
      </c>
      <c r="N739" s="3" t="str">
        <f t="shared" si="45"/>
        <v/>
      </c>
    </row>
    <row r="740" spans="1:14" x14ac:dyDescent="0.2">
      <c r="A740" s="174"/>
      <c r="B740" s="196" t="e">
        <f>VLOOKUP(A740,Adr!A:B,2,FALSE)</f>
        <v>#N/A</v>
      </c>
      <c r="C740" s="177"/>
      <c r="D740" s="179"/>
      <c r="E740" s="222"/>
      <c r="F740" s="174"/>
      <c r="G740" s="177"/>
      <c r="H740" s="177"/>
      <c r="I740" s="184"/>
      <c r="J740" s="159"/>
      <c r="K740" s="5"/>
      <c r="L740" s="159" t="str">
        <f t="shared" si="46"/>
        <v/>
      </c>
      <c r="M740" s="5" t="e">
        <f t="shared" si="44"/>
        <v>#N/A</v>
      </c>
      <c r="N740" s="3" t="str">
        <f t="shared" si="45"/>
        <v/>
      </c>
    </row>
    <row r="741" spans="1:14" x14ac:dyDescent="0.2">
      <c r="A741" s="174"/>
      <c r="B741" s="196" t="e">
        <f>VLOOKUP(A741,Adr!A:B,2,FALSE)</f>
        <v>#N/A</v>
      </c>
      <c r="C741" s="177"/>
      <c r="D741" s="179"/>
      <c r="E741" s="222"/>
      <c r="F741" s="174"/>
      <c r="G741" s="177"/>
      <c r="H741" s="177"/>
      <c r="I741" s="184"/>
      <c r="J741" s="159"/>
      <c r="K741" s="5"/>
      <c r="L741" s="159" t="str">
        <f t="shared" si="46"/>
        <v/>
      </c>
      <c r="M741" s="5" t="e">
        <f t="shared" si="44"/>
        <v>#N/A</v>
      </c>
      <c r="N741" s="3" t="str">
        <f t="shared" si="45"/>
        <v/>
      </c>
    </row>
    <row r="742" spans="1:14" x14ac:dyDescent="0.2">
      <c r="A742" s="174"/>
      <c r="B742" s="196" t="e">
        <f>VLOOKUP(A742,Adr!A:B,2,FALSE)</f>
        <v>#N/A</v>
      </c>
      <c r="C742" s="177"/>
      <c r="D742" s="179"/>
      <c r="E742" s="222"/>
      <c r="F742" s="174"/>
      <c r="G742" s="177"/>
      <c r="H742" s="177"/>
      <c r="I742" s="184"/>
      <c r="J742" s="159"/>
      <c r="K742" s="5"/>
      <c r="L742" s="159" t="str">
        <f t="shared" si="46"/>
        <v/>
      </c>
      <c r="M742" s="5" t="e">
        <f t="shared" si="44"/>
        <v>#N/A</v>
      </c>
      <c r="N742" s="3" t="str">
        <f t="shared" si="45"/>
        <v/>
      </c>
    </row>
    <row r="743" spans="1:14" x14ac:dyDescent="0.2">
      <c r="A743" s="174"/>
      <c r="B743" s="196" t="e">
        <f>VLOOKUP(A743,Adr!A:B,2,FALSE)</f>
        <v>#N/A</v>
      </c>
      <c r="C743" s="177"/>
      <c r="D743" s="179"/>
      <c r="E743" s="222"/>
      <c r="F743" s="174"/>
      <c r="G743" s="177"/>
      <c r="H743" s="177"/>
      <c r="I743" s="184"/>
      <c r="J743" s="159"/>
      <c r="K743" s="5"/>
      <c r="L743" s="159" t="str">
        <f t="shared" si="46"/>
        <v/>
      </c>
      <c r="M743" s="5" t="e">
        <f t="shared" si="44"/>
        <v>#N/A</v>
      </c>
      <c r="N743" s="3" t="str">
        <f t="shared" si="45"/>
        <v/>
      </c>
    </row>
    <row r="744" spans="1:14" x14ac:dyDescent="0.2">
      <c r="A744" s="174"/>
      <c r="B744" s="196" t="e">
        <f>VLOOKUP(A744,Adr!A:B,2,FALSE)</f>
        <v>#N/A</v>
      </c>
      <c r="C744" s="177"/>
      <c r="D744" s="179"/>
      <c r="E744" s="222"/>
      <c r="F744" s="174"/>
      <c r="G744" s="177"/>
      <c r="H744" s="177"/>
      <c r="I744" s="184"/>
      <c r="J744" s="159"/>
      <c r="K744" s="5"/>
      <c r="L744" s="159" t="str">
        <f t="shared" si="46"/>
        <v/>
      </c>
      <c r="M744" s="5" t="e">
        <f t="shared" si="44"/>
        <v>#N/A</v>
      </c>
      <c r="N744" s="3" t="str">
        <f t="shared" si="45"/>
        <v/>
      </c>
    </row>
    <row r="745" spans="1:14" x14ac:dyDescent="0.2">
      <c r="A745" s="174"/>
      <c r="B745" s="196" t="e">
        <f>VLOOKUP(A745,Adr!A:B,2,FALSE)</f>
        <v>#N/A</v>
      </c>
      <c r="C745" s="177"/>
      <c r="D745" s="179"/>
      <c r="E745" s="222"/>
      <c r="F745" s="174"/>
      <c r="G745" s="177"/>
      <c r="H745" s="177"/>
      <c r="I745" s="184"/>
      <c r="J745" s="159"/>
      <c r="K745" s="5"/>
      <c r="L745" s="159" t="str">
        <f t="shared" si="46"/>
        <v/>
      </c>
      <c r="M745" s="5" t="e">
        <f t="shared" si="44"/>
        <v>#N/A</v>
      </c>
      <c r="N745" s="3" t="str">
        <f t="shared" si="45"/>
        <v/>
      </c>
    </row>
    <row r="746" spans="1:14" x14ac:dyDescent="0.2">
      <c r="A746" s="174"/>
      <c r="B746" s="196" t="e">
        <f>VLOOKUP(A746,Adr!A:B,2,FALSE)</f>
        <v>#N/A</v>
      </c>
      <c r="C746" s="177"/>
      <c r="D746" s="179"/>
      <c r="E746" s="222"/>
      <c r="F746" s="174"/>
      <c r="G746" s="177"/>
      <c r="H746" s="177"/>
      <c r="I746" s="184"/>
      <c r="J746" s="159"/>
      <c r="K746" s="5"/>
      <c r="L746" s="159" t="str">
        <f t="shared" si="46"/>
        <v/>
      </c>
      <c r="M746" s="5" t="e">
        <f t="shared" si="44"/>
        <v>#N/A</v>
      </c>
      <c r="N746" s="3" t="str">
        <f t="shared" si="45"/>
        <v/>
      </c>
    </row>
    <row r="747" spans="1:14" x14ac:dyDescent="0.2">
      <c r="A747" s="174"/>
      <c r="B747" s="196" t="e">
        <f>VLOOKUP(A747,Adr!A:B,2,FALSE)</f>
        <v>#N/A</v>
      </c>
      <c r="C747" s="177"/>
      <c r="D747" s="179"/>
      <c r="E747" s="222"/>
      <c r="F747" s="174"/>
      <c r="G747" s="177"/>
      <c r="H747" s="177"/>
      <c r="I747" s="184"/>
      <c r="J747" s="159"/>
      <c r="K747" s="5"/>
      <c r="L747" s="159" t="str">
        <f t="shared" si="46"/>
        <v/>
      </c>
      <c r="M747" s="5" t="e">
        <f t="shared" si="44"/>
        <v>#N/A</v>
      </c>
      <c r="N747" s="3" t="str">
        <f t="shared" si="45"/>
        <v/>
      </c>
    </row>
    <row r="748" spans="1:14" x14ac:dyDescent="0.2">
      <c r="A748" s="174"/>
      <c r="B748" s="196" t="e">
        <f>VLOOKUP(A748,Adr!A:B,2,FALSE)</f>
        <v>#N/A</v>
      </c>
      <c r="C748" s="177"/>
      <c r="D748" s="179"/>
      <c r="E748" s="222"/>
      <c r="F748" s="174"/>
      <c r="G748" s="177"/>
      <c r="H748" s="177"/>
      <c r="I748" s="184"/>
      <c r="J748" s="159"/>
      <c r="K748" s="5"/>
      <c r="L748" s="159" t="str">
        <f t="shared" si="46"/>
        <v/>
      </c>
      <c r="M748" s="5" t="e">
        <f t="shared" si="44"/>
        <v>#N/A</v>
      </c>
      <c r="N748" s="3" t="str">
        <f t="shared" si="45"/>
        <v/>
      </c>
    </row>
    <row r="749" spans="1:14" x14ac:dyDescent="0.2">
      <c r="A749" s="174"/>
      <c r="B749" s="196" t="e">
        <f>VLOOKUP(A749,Adr!A:B,2,FALSE)</f>
        <v>#N/A</v>
      </c>
      <c r="C749" s="177"/>
      <c r="D749" s="179"/>
      <c r="E749" s="222"/>
      <c r="F749" s="174"/>
      <c r="G749" s="177"/>
      <c r="H749" s="177"/>
      <c r="I749" s="184"/>
      <c r="J749" s="159"/>
      <c r="K749" s="5"/>
      <c r="L749" s="159" t="str">
        <f t="shared" si="46"/>
        <v/>
      </c>
      <c r="M749" s="5" t="e">
        <f t="shared" si="44"/>
        <v>#N/A</v>
      </c>
      <c r="N749" s="3" t="str">
        <f t="shared" si="45"/>
        <v/>
      </c>
    </row>
    <row r="750" spans="1:14" x14ac:dyDescent="0.2">
      <c r="A750" s="174"/>
      <c r="B750" s="196" t="e">
        <f>VLOOKUP(A750,Adr!A:B,2,FALSE)</f>
        <v>#N/A</v>
      </c>
      <c r="C750" s="177"/>
      <c r="D750" s="179"/>
      <c r="E750" s="222"/>
      <c r="F750" s="174"/>
      <c r="G750" s="177"/>
      <c r="H750" s="177"/>
      <c r="I750" s="184"/>
      <c r="J750" s="159"/>
      <c r="K750" s="5"/>
      <c r="L750" s="159" t="str">
        <f t="shared" si="46"/>
        <v/>
      </c>
      <c r="M750" s="5" t="e">
        <f t="shared" si="44"/>
        <v>#N/A</v>
      </c>
      <c r="N750" s="3" t="str">
        <f t="shared" si="45"/>
        <v/>
      </c>
    </row>
    <row r="751" spans="1:14" x14ac:dyDescent="0.2">
      <c r="A751" s="174"/>
      <c r="B751" s="196" t="e">
        <f>VLOOKUP(A751,Adr!A:B,2,FALSE)</f>
        <v>#N/A</v>
      </c>
      <c r="C751" s="177"/>
      <c r="D751" s="179"/>
      <c r="E751" s="222"/>
      <c r="F751" s="174"/>
      <c r="G751" s="177"/>
      <c r="H751" s="177"/>
      <c r="I751" s="184"/>
      <c r="J751" s="159"/>
      <c r="K751" s="5"/>
      <c r="L751" s="159" t="str">
        <f t="shared" si="46"/>
        <v/>
      </c>
      <c r="M751" s="5" t="e">
        <f t="shared" si="44"/>
        <v>#N/A</v>
      </c>
      <c r="N751" s="3" t="str">
        <f t="shared" si="45"/>
        <v/>
      </c>
    </row>
    <row r="752" spans="1:14" x14ac:dyDescent="0.2">
      <c r="A752" s="158"/>
      <c r="B752" s="196" t="e">
        <f>VLOOKUP(A752,Adr!A:B,2,FALSE)</f>
        <v>#N/A</v>
      </c>
      <c r="C752" s="188"/>
      <c r="D752" s="178"/>
      <c r="E752" s="165"/>
      <c r="F752" s="158"/>
      <c r="G752" s="161"/>
      <c r="H752" s="161"/>
      <c r="I752" s="159"/>
      <c r="J752" s="159"/>
      <c r="K752" s="5"/>
      <c r="L752" s="159" t="str">
        <f t="shared" ref="L752:L762" si="47">A752&amp;G752&amp;H752</f>
        <v/>
      </c>
      <c r="M752" s="5" t="e">
        <f t="shared" si="44"/>
        <v>#N/A</v>
      </c>
      <c r="N752" s="3" t="str">
        <f t="shared" si="45"/>
        <v/>
      </c>
    </row>
    <row r="753" spans="1:14" x14ac:dyDescent="0.2">
      <c r="A753" s="158"/>
      <c r="B753" s="196" t="e">
        <f>VLOOKUP(A753,Adr!A:B,2,FALSE)</f>
        <v>#N/A</v>
      </c>
      <c r="C753" s="188"/>
      <c r="D753" s="178"/>
      <c r="E753" s="165"/>
      <c r="F753" s="158"/>
      <c r="G753" s="161"/>
      <c r="H753" s="161"/>
      <c r="I753" s="159"/>
      <c r="J753" s="159"/>
      <c r="K753" s="5"/>
      <c r="L753" s="159" t="str">
        <f t="shared" si="47"/>
        <v/>
      </c>
      <c r="M753" s="5" t="e">
        <f t="shared" si="44"/>
        <v>#N/A</v>
      </c>
      <c r="N753" s="3" t="str">
        <f t="shared" si="45"/>
        <v/>
      </c>
    </row>
    <row r="754" spans="1:14" x14ac:dyDescent="0.2">
      <c r="A754" s="158"/>
      <c r="B754" s="196" t="e">
        <f>VLOOKUP(A754,Adr!A:B,2,FALSE)</f>
        <v>#N/A</v>
      </c>
      <c r="C754" s="188"/>
      <c r="D754" s="178"/>
      <c r="E754" s="165"/>
      <c r="F754" s="158"/>
      <c r="G754" s="161"/>
      <c r="H754" s="161"/>
      <c r="I754" s="159"/>
      <c r="J754" s="159"/>
      <c r="K754" s="5"/>
      <c r="L754" s="159" t="str">
        <f t="shared" si="47"/>
        <v/>
      </c>
      <c r="M754" s="5" t="e">
        <f t="shared" si="44"/>
        <v>#N/A</v>
      </c>
      <c r="N754" s="3" t="str">
        <f t="shared" si="45"/>
        <v/>
      </c>
    </row>
    <row r="755" spans="1:14" x14ac:dyDescent="0.2">
      <c r="A755" s="158"/>
      <c r="B755" s="196" t="e">
        <f>VLOOKUP(A755,Adr!A:B,2,FALSE)</f>
        <v>#N/A</v>
      </c>
      <c r="C755" s="188"/>
      <c r="D755" s="178"/>
      <c r="E755" s="165"/>
      <c r="F755" s="158"/>
      <c r="G755" s="161"/>
      <c r="H755" s="161"/>
      <c r="I755" s="159"/>
      <c r="J755" s="159"/>
      <c r="K755" s="5"/>
      <c r="L755" s="159" t="str">
        <f t="shared" si="47"/>
        <v/>
      </c>
      <c r="M755" s="5" t="e">
        <f t="shared" si="44"/>
        <v>#N/A</v>
      </c>
      <c r="N755" s="3" t="str">
        <f t="shared" si="45"/>
        <v/>
      </c>
    </row>
    <row r="756" spans="1:14" x14ac:dyDescent="0.2">
      <c r="A756" s="174"/>
      <c r="B756" s="196" t="e">
        <f>VLOOKUP(A756,Adr!A:B,2,FALSE)</f>
        <v>#N/A</v>
      </c>
      <c r="C756" s="177"/>
      <c r="D756" s="179"/>
      <c r="E756" s="165"/>
      <c r="F756" s="174"/>
      <c r="G756" s="177"/>
      <c r="H756" s="177"/>
      <c r="I756" s="184"/>
      <c r="J756" s="159"/>
      <c r="K756" s="5"/>
      <c r="L756" s="159" t="str">
        <f t="shared" si="47"/>
        <v/>
      </c>
      <c r="M756" s="5" t="e">
        <f t="shared" si="44"/>
        <v>#N/A</v>
      </c>
      <c r="N756" s="3" t="str">
        <f t="shared" si="45"/>
        <v/>
      </c>
    </row>
    <row r="757" spans="1:14" x14ac:dyDescent="0.2">
      <c r="A757" s="158"/>
      <c r="B757" s="196" t="e">
        <f>VLOOKUP(A757,Adr!A:B,2,FALSE)</f>
        <v>#N/A</v>
      </c>
      <c r="C757" s="182"/>
      <c r="D757" s="164"/>
      <c r="E757" s="165"/>
      <c r="F757" s="174"/>
      <c r="G757" s="177"/>
      <c r="H757" s="177"/>
      <c r="I757" s="159"/>
      <c r="J757" s="159"/>
      <c r="K757" s="5"/>
      <c r="L757" s="159" t="str">
        <f t="shared" si="47"/>
        <v/>
      </c>
      <c r="M757" s="5" t="e">
        <f t="shared" si="44"/>
        <v>#N/A</v>
      </c>
      <c r="N757" s="3" t="str">
        <f t="shared" si="45"/>
        <v/>
      </c>
    </row>
    <row r="758" spans="1:14" x14ac:dyDescent="0.2">
      <c r="A758" s="158"/>
      <c r="B758" s="196" t="e">
        <f>VLOOKUP(A758,Adr!A:B,2,FALSE)</f>
        <v>#N/A</v>
      </c>
      <c r="C758" s="182"/>
      <c r="D758" s="164"/>
      <c r="E758" s="165"/>
      <c r="F758" s="174"/>
      <c r="G758" s="177"/>
      <c r="H758" s="177"/>
      <c r="I758" s="159"/>
      <c r="J758" s="159"/>
      <c r="K758" s="5"/>
      <c r="L758" s="159" t="str">
        <f t="shared" si="47"/>
        <v/>
      </c>
      <c r="M758" s="5" t="e">
        <f t="shared" si="44"/>
        <v>#N/A</v>
      </c>
      <c r="N758" s="3" t="str">
        <f t="shared" si="45"/>
        <v/>
      </c>
    </row>
    <row r="759" spans="1:14" x14ac:dyDescent="0.2">
      <c r="A759" s="158"/>
      <c r="B759" s="196" t="e">
        <f>VLOOKUP(A759,Adr!A:B,2,FALSE)</f>
        <v>#N/A</v>
      </c>
      <c r="C759" s="177"/>
      <c r="D759" s="179"/>
      <c r="E759" s="165"/>
      <c r="F759" s="174"/>
      <c r="G759" s="177"/>
      <c r="H759" s="177"/>
      <c r="I759" s="184"/>
      <c r="J759" s="159"/>
      <c r="K759" s="5"/>
      <c r="L759" s="159" t="str">
        <f t="shared" si="47"/>
        <v/>
      </c>
      <c r="M759" s="5" t="e">
        <f t="shared" si="44"/>
        <v>#N/A</v>
      </c>
      <c r="N759" s="3" t="str">
        <f t="shared" si="45"/>
        <v/>
      </c>
    </row>
    <row r="760" spans="1:14" x14ac:dyDescent="0.2">
      <c r="A760" s="158"/>
      <c r="B760" s="196" t="e">
        <f>VLOOKUP(A760,Adr!A:B,2,FALSE)</f>
        <v>#N/A</v>
      </c>
      <c r="C760" s="177"/>
      <c r="D760" s="179"/>
      <c r="E760" s="165"/>
      <c r="F760" s="174"/>
      <c r="G760" s="177"/>
      <c r="H760" s="177"/>
      <c r="I760" s="184"/>
      <c r="J760" s="159"/>
      <c r="K760" s="5"/>
      <c r="L760" s="159" t="str">
        <f t="shared" si="47"/>
        <v/>
      </c>
      <c r="M760" s="5" t="e">
        <f t="shared" si="44"/>
        <v>#N/A</v>
      </c>
      <c r="N760" s="3" t="str">
        <f t="shared" si="45"/>
        <v/>
      </c>
    </row>
    <row r="761" spans="1:14" x14ac:dyDescent="0.2">
      <c r="A761" s="158"/>
      <c r="B761" s="196" t="e">
        <f>VLOOKUP(A761,Adr!A:B,2,FALSE)</f>
        <v>#N/A</v>
      </c>
      <c r="C761" s="177"/>
      <c r="D761" s="179"/>
      <c r="E761" s="165"/>
      <c r="F761" s="174"/>
      <c r="G761" s="177"/>
      <c r="H761" s="177"/>
      <c r="I761" s="184"/>
      <c r="J761" s="159"/>
      <c r="K761" s="5"/>
      <c r="L761" s="159" t="str">
        <f t="shared" si="47"/>
        <v/>
      </c>
      <c r="M761" s="5" t="e">
        <f t="shared" si="44"/>
        <v>#N/A</v>
      </c>
      <c r="N761" s="3" t="str">
        <f t="shared" si="45"/>
        <v/>
      </c>
    </row>
    <row r="762" spans="1:14" x14ac:dyDescent="0.2">
      <c r="A762" s="174"/>
      <c r="B762" s="196" t="e">
        <f>VLOOKUP(A762,Adr!A:B,2,FALSE)</f>
        <v>#N/A</v>
      </c>
      <c r="C762" s="177"/>
      <c r="D762" s="179"/>
      <c r="E762" s="222"/>
      <c r="F762" s="174"/>
      <c r="G762" s="177"/>
      <c r="H762" s="177"/>
      <c r="I762" s="184"/>
      <c r="J762" s="159"/>
      <c r="K762" s="5"/>
      <c r="L762" s="159" t="str">
        <f t="shared" si="47"/>
        <v/>
      </c>
      <c r="M762" s="5" t="e">
        <f t="shared" si="44"/>
        <v>#N/A</v>
      </c>
      <c r="N762" s="3" t="str">
        <f t="shared" si="45"/>
        <v/>
      </c>
    </row>
    <row r="763" spans="1:14" x14ac:dyDescent="0.2">
      <c r="C763" s="188"/>
      <c r="G763" s="177"/>
      <c r="H763" s="177"/>
    </row>
    <row r="764" spans="1:14" x14ac:dyDescent="0.2">
      <c r="C764" s="188"/>
      <c r="G764" s="177"/>
      <c r="H764" s="177"/>
    </row>
    <row r="765" spans="1:14" x14ac:dyDescent="0.2">
      <c r="G765" s="177"/>
      <c r="H765" s="177"/>
    </row>
    <row r="766" spans="1:14" x14ac:dyDescent="0.2">
      <c r="G766" s="177"/>
      <c r="H766" s="177"/>
    </row>
    <row r="767" spans="1:14" x14ac:dyDescent="0.2">
      <c r="G767" s="177"/>
      <c r="H767" s="177"/>
    </row>
    <row r="768" spans="1:14" x14ac:dyDescent="0.2">
      <c r="G768" s="177"/>
      <c r="H768" s="177"/>
    </row>
  </sheetData>
  <sheetProtection sheet="1" objects="1" scenarios="1"/>
  <sortState xmlns:xlrd2="http://schemas.microsoft.com/office/spreadsheetml/2017/richdata2" ref="A2:N762">
    <sortCondition ref="B2:B762"/>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913</v>
      </c>
      <c r="B1" s="2"/>
      <c r="C1" s="2" t="s">
        <v>237</v>
      </c>
      <c r="D1" s="2" t="s">
        <v>1080</v>
      </c>
      <c r="E1" s="2" t="s">
        <v>1081</v>
      </c>
      <c r="F1" s="2" t="s">
        <v>217</v>
      </c>
      <c r="G1" s="2" t="s">
        <v>1082</v>
      </c>
      <c r="H1" s="2"/>
      <c r="I1" s="2" t="s">
        <v>217</v>
      </c>
      <c r="J1" s="2" t="s">
        <v>1083</v>
      </c>
      <c r="K1" s="2"/>
      <c r="L1" s="2"/>
      <c r="M1" s="2"/>
      <c r="N1" s="2"/>
    </row>
    <row r="2" spans="1:14" x14ac:dyDescent="0.2">
      <c r="A2" t="s">
        <v>1084</v>
      </c>
      <c r="C2" t="s">
        <v>240</v>
      </c>
      <c r="D2" t="s">
        <v>1085</v>
      </c>
      <c r="E2">
        <v>1</v>
      </c>
      <c r="F2" t="s">
        <v>221</v>
      </c>
      <c r="G2" t="s">
        <v>1086</v>
      </c>
      <c r="I2" t="s">
        <v>219</v>
      </c>
      <c r="J2" t="s">
        <v>1087</v>
      </c>
    </row>
    <row r="3" spans="1:14" x14ac:dyDescent="0.2">
      <c r="A3" t="s">
        <v>919</v>
      </c>
      <c r="C3" t="s">
        <v>242</v>
      </c>
      <c r="D3" t="s">
        <v>1088</v>
      </c>
      <c r="E3">
        <v>1</v>
      </c>
      <c r="F3" t="s">
        <v>221</v>
      </c>
      <c r="G3" t="s">
        <v>1086</v>
      </c>
      <c r="I3" t="s">
        <v>221</v>
      </c>
      <c r="J3" t="s">
        <v>222</v>
      </c>
    </row>
    <row r="4" spans="1:14" x14ac:dyDescent="0.2">
      <c r="A4" t="s">
        <v>984</v>
      </c>
      <c r="C4" t="s">
        <v>244</v>
      </c>
      <c r="D4" t="s">
        <v>1089</v>
      </c>
      <c r="E4">
        <v>1</v>
      </c>
      <c r="F4" t="s">
        <v>221</v>
      </c>
      <c r="G4" t="s">
        <v>1086</v>
      </c>
      <c r="I4" t="s">
        <v>223</v>
      </c>
      <c r="J4" t="s">
        <v>224</v>
      </c>
    </row>
    <row r="5" spans="1:14" x14ac:dyDescent="0.2">
      <c r="A5" t="s">
        <v>939</v>
      </c>
      <c r="C5" t="s">
        <v>246</v>
      </c>
      <c r="D5" t="s">
        <v>1090</v>
      </c>
      <c r="E5">
        <v>1</v>
      </c>
      <c r="F5" t="s">
        <v>221</v>
      </c>
      <c r="G5" t="s">
        <v>1086</v>
      </c>
      <c r="I5" t="s">
        <v>225</v>
      </c>
      <c r="J5" t="s">
        <v>226</v>
      </c>
    </row>
    <row r="6" spans="1:14" x14ac:dyDescent="0.2">
      <c r="A6" t="s">
        <v>1091</v>
      </c>
      <c r="C6" t="s">
        <v>248</v>
      </c>
      <c r="D6" t="s">
        <v>1092</v>
      </c>
      <c r="E6">
        <v>1</v>
      </c>
      <c r="F6" t="s">
        <v>221</v>
      </c>
      <c r="G6" t="s">
        <v>1086</v>
      </c>
      <c r="I6" t="s">
        <v>227</v>
      </c>
      <c r="J6" t="s">
        <v>1093</v>
      </c>
    </row>
    <row r="7" spans="1:14" x14ac:dyDescent="0.2">
      <c r="A7" t="s">
        <v>1094</v>
      </c>
      <c r="C7" t="s">
        <v>250</v>
      </c>
      <c r="D7" t="s">
        <v>1095</v>
      </c>
      <c r="E7">
        <v>2</v>
      </c>
      <c r="F7" t="s">
        <v>223</v>
      </c>
      <c r="G7" t="s">
        <v>1096</v>
      </c>
    </row>
    <row r="8" spans="1:14" x14ac:dyDescent="0.2">
      <c r="A8" t="s">
        <v>948</v>
      </c>
      <c r="C8" t="s">
        <v>252</v>
      </c>
      <c r="D8" t="s">
        <v>1097</v>
      </c>
      <c r="E8">
        <v>3</v>
      </c>
      <c r="F8" t="s">
        <v>223</v>
      </c>
      <c r="G8" t="s">
        <v>1098</v>
      </c>
    </row>
    <row r="9" spans="1:14" x14ac:dyDescent="0.2">
      <c r="A9" t="s">
        <v>1099</v>
      </c>
      <c r="C9" t="s">
        <v>254</v>
      </c>
      <c r="D9" t="s">
        <v>1100</v>
      </c>
      <c r="E9">
        <v>3</v>
      </c>
      <c r="F9" t="s">
        <v>223</v>
      </c>
      <c r="G9" t="s">
        <v>1101</v>
      </c>
    </row>
    <row r="10" spans="1:14" x14ac:dyDescent="0.2">
      <c r="A10" t="s">
        <v>1023</v>
      </c>
      <c r="C10" t="s">
        <v>256</v>
      </c>
      <c r="D10" t="s">
        <v>1102</v>
      </c>
      <c r="E10">
        <v>4</v>
      </c>
      <c r="F10" t="s">
        <v>223</v>
      </c>
      <c r="G10" t="s">
        <v>1103</v>
      </c>
    </row>
    <row r="11" spans="1:14" x14ac:dyDescent="0.2">
      <c r="A11" t="s">
        <v>1025</v>
      </c>
      <c r="C11" t="s">
        <v>257</v>
      </c>
      <c r="D11" t="s">
        <v>1104</v>
      </c>
      <c r="E11">
        <v>4</v>
      </c>
      <c r="F11" t="s">
        <v>219</v>
      </c>
      <c r="G11" t="s">
        <v>1103</v>
      </c>
    </row>
    <row r="12" spans="1:14" x14ac:dyDescent="0.2">
      <c r="A12" t="s">
        <v>986</v>
      </c>
      <c r="C12" t="s">
        <v>259</v>
      </c>
      <c r="D12" t="s">
        <v>1105</v>
      </c>
      <c r="E12">
        <v>4</v>
      </c>
      <c r="F12" t="s">
        <v>219</v>
      </c>
      <c r="G12" t="s">
        <v>1103</v>
      </c>
    </row>
    <row r="13" spans="1:14" x14ac:dyDescent="0.2">
      <c r="A13" t="s">
        <v>1027</v>
      </c>
      <c r="C13" t="s">
        <v>261</v>
      </c>
      <c r="D13" t="s">
        <v>1106</v>
      </c>
      <c r="E13">
        <v>4</v>
      </c>
      <c r="F13" t="s">
        <v>227</v>
      </c>
      <c r="G13" t="s">
        <v>1103</v>
      </c>
    </row>
    <row r="14" spans="1:14" x14ac:dyDescent="0.2">
      <c r="A14" t="s">
        <v>921</v>
      </c>
      <c r="C14" t="s">
        <v>263</v>
      </c>
      <c r="D14" t="s">
        <v>1107</v>
      </c>
      <c r="E14">
        <v>4</v>
      </c>
      <c r="F14" t="s">
        <v>223</v>
      </c>
      <c r="G14" t="s">
        <v>1103</v>
      </c>
    </row>
    <row r="15" spans="1:14" x14ac:dyDescent="0.2">
      <c r="A15" t="s">
        <v>923</v>
      </c>
      <c r="C15" t="s">
        <v>265</v>
      </c>
    </row>
    <row r="16" spans="1:14" x14ac:dyDescent="0.2">
      <c r="A16" t="s">
        <v>988</v>
      </c>
      <c r="C16" t="s">
        <v>266</v>
      </c>
    </row>
    <row r="17" spans="1:3" x14ac:dyDescent="0.2">
      <c r="A17" t="s">
        <v>950</v>
      </c>
      <c r="C17" t="s">
        <v>267</v>
      </c>
    </row>
    <row r="18" spans="1:3" x14ac:dyDescent="0.2">
      <c r="A18" t="s">
        <v>990</v>
      </c>
      <c r="C18" t="s">
        <v>268</v>
      </c>
    </row>
    <row r="19" spans="1:3" x14ac:dyDescent="0.2">
      <c r="A19" t="s">
        <v>992</v>
      </c>
      <c r="C19" t="s">
        <v>269</v>
      </c>
    </row>
    <row r="20" spans="1:3" x14ac:dyDescent="0.2">
      <c r="A20" t="s">
        <v>1029</v>
      </c>
      <c r="C20" t="s">
        <v>1108</v>
      </c>
    </row>
    <row r="21" spans="1:3" x14ac:dyDescent="0.2">
      <c r="A21" t="s">
        <v>1109</v>
      </c>
      <c r="C21" t="s">
        <v>1110</v>
      </c>
    </row>
    <row r="22" spans="1:3" x14ac:dyDescent="0.2">
      <c r="A22" t="s">
        <v>1111</v>
      </c>
      <c r="C22" t="s">
        <v>1112</v>
      </c>
    </row>
    <row r="23" spans="1:3" x14ac:dyDescent="0.2">
      <c r="A23" t="s">
        <v>1031</v>
      </c>
      <c r="C23" t="s">
        <v>1113</v>
      </c>
    </row>
    <row r="24" spans="1:3" x14ac:dyDescent="0.2">
      <c r="A24" t="s">
        <v>1114</v>
      </c>
      <c r="C24" t="s">
        <v>1115</v>
      </c>
    </row>
    <row r="25" spans="1:3" x14ac:dyDescent="0.2">
      <c r="A25" t="s">
        <v>1033</v>
      </c>
      <c r="C25" t="s">
        <v>1116</v>
      </c>
    </row>
    <row r="26" spans="1:3" x14ac:dyDescent="0.2">
      <c r="A26" t="s">
        <v>994</v>
      </c>
      <c r="C26" t="s">
        <v>1117</v>
      </c>
    </row>
    <row r="27" spans="1:3" x14ac:dyDescent="0.2">
      <c r="A27" t="s">
        <v>935</v>
      </c>
      <c r="C27" t="s">
        <v>1118</v>
      </c>
    </row>
    <row r="28" spans="1:3" x14ac:dyDescent="0.2">
      <c r="A28" t="s">
        <v>954</v>
      </c>
    </row>
    <row r="29" spans="1:3" x14ac:dyDescent="0.2">
      <c r="A29" t="s">
        <v>956</v>
      </c>
    </row>
    <row r="30" spans="1:3" x14ac:dyDescent="0.2">
      <c r="A30" t="s">
        <v>1035</v>
      </c>
    </row>
    <row r="31" spans="1:3" x14ac:dyDescent="0.2">
      <c r="A31" t="s">
        <v>996</v>
      </c>
    </row>
    <row r="32" spans="1:3" x14ac:dyDescent="0.2">
      <c r="A32" t="s">
        <v>1037</v>
      </c>
    </row>
    <row r="33" spans="1:1" x14ac:dyDescent="0.2">
      <c r="A33" t="s">
        <v>960</v>
      </c>
    </row>
    <row r="34" spans="1:1" x14ac:dyDescent="0.2">
      <c r="A34" t="s">
        <v>1039</v>
      </c>
    </row>
    <row r="35" spans="1:1" x14ac:dyDescent="0.2">
      <c r="A35" t="s">
        <v>1059</v>
      </c>
    </row>
    <row r="36" spans="1:1" x14ac:dyDescent="0.2">
      <c r="A36" t="s">
        <v>962</v>
      </c>
    </row>
    <row r="37" spans="1:1" x14ac:dyDescent="0.2">
      <c r="A37" t="s">
        <v>1041</v>
      </c>
    </row>
    <row r="38" spans="1:1" x14ac:dyDescent="0.2">
      <c r="A38" t="s">
        <v>1119</v>
      </c>
    </row>
    <row r="39" spans="1:1" x14ac:dyDescent="0.2">
      <c r="A39" t="s">
        <v>1043</v>
      </c>
    </row>
    <row r="40" spans="1:1" x14ac:dyDescent="0.2">
      <c r="A40" t="s">
        <v>1077</v>
      </c>
    </row>
    <row r="41" spans="1:1" x14ac:dyDescent="0.2">
      <c r="A41" t="s">
        <v>937</v>
      </c>
    </row>
    <row r="42" spans="1:1" x14ac:dyDescent="0.2">
      <c r="A42" t="s">
        <v>1000</v>
      </c>
    </row>
    <row r="43" spans="1:1" x14ac:dyDescent="0.2">
      <c r="A43" t="s">
        <v>1120</v>
      </c>
    </row>
    <row r="44" spans="1:1" x14ac:dyDescent="0.2">
      <c r="A44" t="s">
        <v>1121</v>
      </c>
    </row>
    <row r="45" spans="1:1" x14ac:dyDescent="0.2">
      <c r="A45" t="s">
        <v>1122</v>
      </c>
    </row>
    <row r="46" spans="1:1" x14ac:dyDescent="0.2">
      <c r="A46" t="s">
        <v>1045</v>
      </c>
    </row>
    <row r="47" spans="1:1" x14ac:dyDescent="0.2">
      <c r="A47" t="s">
        <v>964</v>
      </c>
    </row>
    <row r="48" spans="1:1" x14ac:dyDescent="0.2">
      <c r="A48" t="s">
        <v>1004</v>
      </c>
    </row>
    <row r="49" spans="1:1" x14ac:dyDescent="0.2">
      <c r="A49" t="s">
        <v>1002</v>
      </c>
    </row>
    <row r="50" spans="1:1" x14ac:dyDescent="0.2">
      <c r="A50" t="s">
        <v>1079</v>
      </c>
    </row>
    <row r="51" spans="1:1" x14ac:dyDescent="0.2">
      <c r="A51" t="s">
        <v>1047</v>
      </c>
    </row>
    <row r="52" spans="1:1" x14ac:dyDescent="0.2">
      <c r="A52" t="s">
        <v>966</v>
      </c>
    </row>
    <row r="53" spans="1:1" x14ac:dyDescent="0.2">
      <c r="A53" t="s">
        <v>1123</v>
      </c>
    </row>
    <row r="54" spans="1:1" x14ac:dyDescent="0.2">
      <c r="A54" t="s">
        <v>1049</v>
      </c>
    </row>
    <row r="55" spans="1:1" x14ac:dyDescent="0.2">
      <c r="A55" t="s">
        <v>1124</v>
      </c>
    </row>
    <row r="56" spans="1:1" x14ac:dyDescent="0.2">
      <c r="A56" t="s">
        <v>970</v>
      </c>
    </row>
    <row r="57" spans="1:1" x14ac:dyDescent="0.2">
      <c r="A57" t="s">
        <v>1125</v>
      </c>
    </row>
    <row r="58" spans="1:1" x14ac:dyDescent="0.2">
      <c r="A58" t="s">
        <v>1075</v>
      </c>
    </row>
    <row r="59" spans="1:1" x14ac:dyDescent="0.2">
      <c r="A59" t="s">
        <v>1126</v>
      </c>
    </row>
    <row r="60" spans="1:1" x14ac:dyDescent="0.2">
      <c r="A60" t="s">
        <v>1051</v>
      </c>
    </row>
    <row r="61" spans="1:1" x14ac:dyDescent="0.2">
      <c r="A61" t="s">
        <v>1127</v>
      </c>
    </row>
    <row r="62" spans="1:1" x14ac:dyDescent="0.2">
      <c r="A62" t="s">
        <v>1053</v>
      </c>
    </row>
    <row r="63" spans="1:1" x14ac:dyDescent="0.2">
      <c r="A63" t="s">
        <v>1128</v>
      </c>
    </row>
    <row r="64" spans="1:1" x14ac:dyDescent="0.2">
      <c r="A64" t="s">
        <v>972</v>
      </c>
    </row>
    <row r="65" spans="1:1" x14ac:dyDescent="0.2">
      <c r="A65" t="s">
        <v>1055</v>
      </c>
    </row>
    <row r="66" spans="1:1" x14ac:dyDescent="0.2">
      <c r="A66" t="s">
        <v>1007</v>
      </c>
    </row>
    <row r="67" spans="1:1" x14ac:dyDescent="0.2">
      <c r="A67" t="s">
        <v>1129</v>
      </c>
    </row>
    <row r="68" spans="1:1" x14ac:dyDescent="0.2">
      <c r="A68" t="s">
        <v>1057</v>
      </c>
    </row>
    <row r="69" spans="1:1" x14ac:dyDescent="0.2">
      <c r="A69" t="s">
        <v>1130</v>
      </c>
    </row>
    <row r="70" spans="1:1" x14ac:dyDescent="0.2">
      <c r="A70" t="s">
        <v>1131</v>
      </c>
    </row>
    <row r="71" spans="1:1" x14ac:dyDescent="0.2">
      <c r="A71" t="s">
        <v>931</v>
      </c>
    </row>
    <row r="72" spans="1:1" x14ac:dyDescent="0.2">
      <c r="A72" t="s">
        <v>974</v>
      </c>
    </row>
    <row r="73" spans="1:1" x14ac:dyDescent="0.2">
      <c r="A73" t="s">
        <v>1132</v>
      </c>
    </row>
    <row r="74" spans="1:1" x14ac:dyDescent="0.2">
      <c r="A74" t="s">
        <v>976</v>
      </c>
    </row>
    <row r="75" spans="1:1" x14ac:dyDescent="0.2">
      <c r="A75" t="s">
        <v>978</v>
      </c>
    </row>
    <row r="76" spans="1:1" x14ac:dyDescent="0.2">
      <c r="A76" t="s">
        <v>1009</v>
      </c>
    </row>
    <row r="77" spans="1:1" x14ac:dyDescent="0.2">
      <c r="A77" t="s">
        <v>1011</v>
      </c>
    </row>
    <row r="78" spans="1:1" x14ac:dyDescent="0.2">
      <c r="A78" t="s">
        <v>1133</v>
      </c>
    </row>
    <row r="79" spans="1:1" x14ac:dyDescent="0.2">
      <c r="A79" t="s">
        <v>1134</v>
      </c>
    </row>
    <row r="80" spans="1:1" x14ac:dyDescent="0.2">
      <c r="A80" t="s">
        <v>1013</v>
      </c>
    </row>
    <row r="81" spans="1:1" x14ac:dyDescent="0.2">
      <c r="A81" t="s">
        <v>1015</v>
      </c>
    </row>
    <row r="82" spans="1:1" x14ac:dyDescent="0.2">
      <c r="A82" t="s">
        <v>1073</v>
      </c>
    </row>
    <row r="83" spans="1:1" x14ac:dyDescent="0.2">
      <c r="A83" t="s">
        <v>1135</v>
      </c>
    </row>
    <row r="84" spans="1:1" x14ac:dyDescent="0.2">
      <c r="A84" t="s">
        <v>1061</v>
      </c>
    </row>
    <row r="85" spans="1:1" x14ac:dyDescent="0.2">
      <c r="A85" t="s">
        <v>933</v>
      </c>
    </row>
    <row r="86" spans="1:1" x14ac:dyDescent="0.2">
      <c r="A86" t="s">
        <v>944</v>
      </c>
    </row>
    <row r="87" spans="1:1" x14ac:dyDescent="0.2">
      <c r="A87" t="s">
        <v>1063</v>
      </c>
    </row>
    <row r="88" spans="1:1" x14ac:dyDescent="0.2">
      <c r="A88" t="s">
        <v>1017</v>
      </c>
    </row>
    <row r="89" spans="1:1" x14ac:dyDescent="0.2">
      <c r="A89" t="s">
        <v>968</v>
      </c>
    </row>
    <row r="90" spans="1:1" x14ac:dyDescent="0.2">
      <c r="A90" t="s">
        <v>980</v>
      </c>
    </row>
    <row r="91" spans="1:1" x14ac:dyDescent="0.2">
      <c r="A91" t="s">
        <v>1019</v>
      </c>
    </row>
    <row r="92" spans="1:1" x14ac:dyDescent="0.2">
      <c r="A92" t="s">
        <v>1065</v>
      </c>
    </row>
    <row r="93" spans="1:1" x14ac:dyDescent="0.2">
      <c r="A93" t="s">
        <v>1136</v>
      </c>
    </row>
    <row r="94" spans="1:1" x14ac:dyDescent="0.2">
      <c r="A94" t="s">
        <v>1067</v>
      </c>
    </row>
    <row r="95" spans="1:1" x14ac:dyDescent="0.2">
      <c r="A95" t="s">
        <v>982</v>
      </c>
    </row>
    <row r="96" spans="1:1" x14ac:dyDescent="0.2">
      <c r="A96" t="s">
        <v>1069</v>
      </c>
    </row>
    <row r="97" spans="1:1" x14ac:dyDescent="0.2">
      <c r="A97" t="s">
        <v>925</v>
      </c>
    </row>
    <row r="98" spans="1:1" x14ac:dyDescent="0.2">
      <c r="A98" t="s">
        <v>1021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90" t="str">
        <f>Spolu!C3&amp;", "&amp;Spolu!C6</f>
        <v>Slovenský rýchlokorčuliarsky zväz, Bancíkovej 17007/1A, Bratislava 2, 821 03</v>
      </c>
      <c r="B1" s="390"/>
      <c r="C1" s="390"/>
      <c r="N1" s="137" t="str">
        <f>O1&amp;" - "&amp;P1</f>
        <v>a - príspevok uznaným športom</v>
      </c>
      <c r="O1" s="137" t="s">
        <v>240</v>
      </c>
      <c r="P1" s="137" t="s">
        <v>241</v>
      </c>
    </row>
    <row r="2" spans="1:16" x14ac:dyDescent="0.2">
      <c r="N2" s="137" t="str">
        <f t="shared" ref="N2:N18" si="0">O2&amp;" - "&amp;P2</f>
        <v>b - príspevok Slovenskému olympijskému a športovému výboru</v>
      </c>
      <c r="O2" s="137" t="s">
        <v>242</v>
      </c>
      <c r="P2" s="137" t="s">
        <v>243</v>
      </c>
    </row>
    <row r="3" spans="1:16" x14ac:dyDescent="0.2">
      <c r="E3" s="391" t="s">
        <v>1137</v>
      </c>
      <c r="F3" s="392"/>
      <c r="N3" s="137" t="str">
        <f t="shared" si="0"/>
        <v>c - príspevok Slovenskému paralympijskému výboru</v>
      </c>
      <c r="O3" s="137" t="s">
        <v>244</v>
      </c>
      <c r="P3" s="137" t="s">
        <v>245</v>
      </c>
    </row>
    <row r="4" spans="1:16" ht="45.75" customHeight="1" x14ac:dyDescent="0.2">
      <c r="E4" s="392"/>
      <c r="F4" s="392"/>
      <c r="N4" s="137" t="str">
        <f t="shared" si="0"/>
        <v>d - príspevok športovcom top tímu</v>
      </c>
      <c r="O4" s="137" t="s">
        <v>246</v>
      </c>
      <c r="P4" s="137" t="s">
        <v>247</v>
      </c>
    </row>
    <row r="5" spans="1:16" ht="30.75" customHeight="1" x14ac:dyDescent="0.2">
      <c r="C5" s="138" t="s">
        <v>1138</v>
      </c>
      <c r="N5" s="137" t="str">
        <f t="shared" si="0"/>
        <v>e - rozvoj športov, ktoré nie sú uznanými podľa zákona č. 440/2015 Z. z.</v>
      </c>
      <c r="O5" s="137" t="s">
        <v>248</v>
      </c>
      <c r="P5" s="137" t="s">
        <v>253</v>
      </c>
    </row>
    <row r="6" spans="1:16" ht="30" x14ac:dyDescent="0.2">
      <c r="C6" s="138" t="s">
        <v>1139</v>
      </c>
      <c r="E6" s="140" t="s">
        <v>1140</v>
      </c>
      <c r="F6" s="149"/>
      <c r="N6" s="137" t="str">
        <f t="shared" si="0"/>
        <v>f - organizovanie významných a tradičných športových podujatí na území SR v roku 2020</v>
      </c>
      <c r="O6" s="137" t="s">
        <v>250</v>
      </c>
      <c r="P6" s="137" t="s">
        <v>1141</v>
      </c>
    </row>
    <row r="7" spans="1:16" x14ac:dyDescent="0.2">
      <c r="C7" s="138" t="s">
        <v>1142</v>
      </c>
      <c r="E7" s="140" t="s">
        <v>1143</v>
      </c>
      <c r="F7" s="150"/>
      <c r="N7" s="137" t="str">
        <f t="shared" si="0"/>
        <v>g - projekty školského, univerzitného športu a športu pre všetkých</v>
      </c>
      <c r="O7" s="137" t="s">
        <v>252</v>
      </c>
      <c r="P7" s="137" t="s">
        <v>1144</v>
      </c>
    </row>
    <row r="8" spans="1:16" x14ac:dyDescent="0.2">
      <c r="C8" s="138" t="s">
        <v>1433</v>
      </c>
      <c r="E8" s="140" t="s">
        <v>1145</v>
      </c>
      <c r="F8" s="151"/>
      <c r="N8" s="137" t="str">
        <f t="shared" si="0"/>
        <v>h - podpora a rozvoj turistických a cykloturistických trás</v>
      </c>
      <c r="O8" s="137" t="s">
        <v>254</v>
      </c>
      <c r="P8" s="137" t="s">
        <v>255</v>
      </c>
    </row>
    <row r="9" spans="1:16" x14ac:dyDescent="0.2">
      <c r="E9" s="140" t="s">
        <v>1146</v>
      </c>
      <c r="F9" s="149"/>
      <c r="N9" s="137" t="str">
        <f t="shared" si="0"/>
        <v>i - finančné odmeny športovcom za výsledky dosiahnuté v roku 2019 a trénerom mládeže za dosiahnuté výsledky ich športovcov v roku 2019 a za celoživotnú prácu s mládežou</v>
      </c>
      <c r="O9" s="137" t="s">
        <v>256</v>
      </c>
      <c r="P9" s="137" t="s">
        <v>1147</v>
      </c>
    </row>
    <row r="10" spans="1:16" x14ac:dyDescent="0.2">
      <c r="N10" s="137" t="str">
        <f t="shared" si="0"/>
        <v>j - projekty pre popularizáciu pohybových aktivít detí, mládeže a seniorov</v>
      </c>
      <c r="O10" s="137" t="s">
        <v>257</v>
      </c>
      <c r="P10" s="137" t="s">
        <v>1148</v>
      </c>
    </row>
    <row r="11" spans="1:16" x14ac:dyDescent="0.2">
      <c r="N11" s="137" t="str">
        <f t="shared" si="0"/>
        <v>k - výstavba, modernizácia a rekonštrukcia športovej infraštruktúry národného významu</v>
      </c>
      <c r="O11" s="137" t="s">
        <v>259</v>
      </c>
      <c r="P11" s="137" t="s">
        <v>260</v>
      </c>
    </row>
    <row r="12" spans="1:16" ht="54.75" customHeight="1" x14ac:dyDescent="0.25">
      <c r="A12" s="393" t="s">
        <v>1149</v>
      </c>
      <c r="B12" s="393"/>
      <c r="C12" s="393"/>
      <c r="D12" s="138"/>
      <c r="E12" s="138"/>
      <c r="F12" s="141"/>
      <c r="G12" s="138"/>
      <c r="N12" s="137" t="str">
        <f t="shared" si="0"/>
        <v>l - podpora zdravotne postihnutých športovcov</v>
      </c>
      <c r="O12" s="137" t="s">
        <v>261</v>
      </c>
      <c r="P12" s="137" t="s">
        <v>262</v>
      </c>
    </row>
    <row r="13" spans="1:16" ht="45" customHeight="1" x14ac:dyDescent="0.2">
      <c r="F13" s="141"/>
      <c r="N13" s="137" t="str">
        <f t="shared" si="0"/>
        <v>m - plnenie úloh verejného záujmu v športe národnými športovými organizáciami</v>
      </c>
      <c r="O13" s="137" t="s">
        <v>263</v>
      </c>
      <c r="P13" s="137" t="s">
        <v>1150</v>
      </c>
    </row>
    <row r="14" spans="1:16" ht="45" customHeight="1" x14ac:dyDescent="0.2">
      <c r="A14" s="394" t="str">
        <f>"Oznamujeme Vám, že dňa "&amp;TEXT(F6,"dd..mm.yyyy")&amp;" sme poukázali Ministerstvu cestovného ruchu a športu Slovenskej republiky výnosy z príspevku/dotácie poskytnutého/poskytnutej na úlohy v oblasti športu v roku 2026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2026 v sume ,00 eur. Finančné prostriedky vraciame z programu 026 Národný program rozvoja športu v SR.</v>
      </c>
      <c r="B14" s="394"/>
      <c r="C14" s="394"/>
      <c r="F14" s="141"/>
      <c r="N14" s="137" t="str">
        <f t="shared" si="0"/>
        <v>n - organizovanie významnej súťaže podľa § 55 ods. 1 písm. b)</v>
      </c>
      <c r="O14" s="137" t="s">
        <v>265</v>
      </c>
      <c r="P14" s="137" t="s">
        <v>1151</v>
      </c>
    </row>
    <row r="15" spans="1:16" ht="32.1" customHeight="1" thickBot="1" x14ac:dyDescent="0.25">
      <c r="A15" s="139" t="s">
        <v>1152</v>
      </c>
      <c r="B15" s="395" t="s">
        <v>1153</v>
      </c>
      <c r="C15" s="396"/>
      <c r="N15" s="137" t="str">
        <f t="shared" si="0"/>
        <v>o - účasť na významnej súťaži podľa § 3 písm. h) druhého až štvrtého bodu Zákona o športe vrátane prípravy na túto súťaž</v>
      </c>
      <c r="O15" s="137" t="s">
        <v>266</v>
      </c>
      <c r="P15" s="137" t="s">
        <v>1154</v>
      </c>
    </row>
    <row r="16" spans="1:16" x14ac:dyDescent="0.2">
      <c r="A16" s="139" t="s">
        <v>1155</v>
      </c>
      <c r="B16" s="142">
        <f>F8</f>
        <v>0</v>
      </c>
      <c r="E16" s="145" t="s">
        <v>1156</v>
      </c>
      <c r="F16" s="146"/>
      <c r="N16" s="137" t="str">
        <f t="shared" si="0"/>
        <v>p - účasť na významnej súťaži podľa § 3 písm. h) prvého bodu Zákona o športe</v>
      </c>
      <c r="O16" s="137" t="s">
        <v>267</v>
      </c>
      <c r="P16" s="137" t="s">
        <v>1157</v>
      </c>
    </row>
    <row r="17" spans="1:16" x14ac:dyDescent="0.2">
      <c r="A17" s="139" t="s">
        <v>1158</v>
      </c>
      <c r="B17" s="246" t="s">
        <v>1159</v>
      </c>
      <c r="C17" s="186"/>
      <c r="E17" s="147"/>
      <c r="F17" s="274"/>
      <c r="N17" s="137" t="str">
        <f t="shared" si="0"/>
        <v xml:space="preserve">q - </v>
      </c>
      <c r="O17" s="137" t="s">
        <v>268</v>
      </c>
    </row>
    <row r="18" spans="1:16" x14ac:dyDescent="0.2">
      <c r="B18" s="185" t="s">
        <v>1160</v>
      </c>
      <c r="C18" s="142" t="str">
        <f>Spolu!C4</f>
        <v>30688060</v>
      </c>
      <c r="E18" s="147" t="s">
        <v>1161</v>
      </c>
      <c r="F18" s="274">
        <v>421947749446</v>
      </c>
      <c r="N18" s="137" t="str">
        <f t="shared" si="0"/>
        <v xml:space="preserve">r - </v>
      </c>
      <c r="O18" s="137" t="s">
        <v>269</v>
      </c>
    </row>
    <row r="19" spans="1:16" x14ac:dyDescent="0.2">
      <c r="E19" s="147" t="s">
        <v>1162</v>
      </c>
      <c r="F19" s="274">
        <v>421947749756</v>
      </c>
    </row>
    <row r="20" spans="1:16" ht="15.75" thickBot="1" x14ac:dyDescent="0.25">
      <c r="A20" s="139" t="s">
        <v>292</v>
      </c>
      <c r="B20" s="143">
        <f>F6</f>
        <v>0</v>
      </c>
      <c r="E20" s="200"/>
      <c r="F20" s="275"/>
    </row>
    <row r="21" spans="1:16" ht="189" customHeight="1" x14ac:dyDescent="0.2">
      <c r="B21" s="203"/>
      <c r="C21" s="144"/>
    </row>
    <row r="22" spans="1:16" ht="39.75" customHeight="1" x14ac:dyDescent="0.2">
      <c r="B22" s="389" t="s">
        <v>1163</v>
      </c>
      <c r="C22" s="389"/>
      <c r="N22" s="137" t="str">
        <f>O22&amp;" - "&amp;P22</f>
        <v>026 01 - Šport pre všetkých, školský a univerzitný šport</v>
      </c>
      <c r="O22" s="137" t="s">
        <v>219</v>
      </c>
      <c r="P22" s="137" t="s">
        <v>220</v>
      </c>
    </row>
    <row r="23" spans="1:16" x14ac:dyDescent="0.2">
      <c r="N23" s="137" t="str">
        <f>O23&amp;" - "&amp;P23</f>
        <v>026 02 - Uznané športy</v>
      </c>
      <c r="O23" s="137" t="s">
        <v>221</v>
      </c>
      <c r="P23" s="137" t="s">
        <v>222</v>
      </c>
    </row>
    <row r="24" spans="1:16" x14ac:dyDescent="0.2">
      <c r="N24" s="137" t="str">
        <f>O24&amp;" - "&amp;P24</f>
        <v>026 03 - Národné športové projekty</v>
      </c>
      <c r="O24" s="137" t="s">
        <v>223</v>
      </c>
      <c r="P24" s="137" t="s">
        <v>224</v>
      </c>
    </row>
    <row r="25" spans="1:16" x14ac:dyDescent="0.2">
      <c r="N25" s="137" t="str">
        <f>O25&amp;" - "&amp;P25</f>
        <v>026 04 - Športová infraštruktúra</v>
      </c>
      <c r="O25" s="137" t="s">
        <v>225</v>
      </c>
      <c r="P25" s="137" t="s">
        <v>226</v>
      </c>
    </row>
    <row r="26" spans="1:16" x14ac:dyDescent="0.2">
      <c r="N26" s="137" t="str">
        <f>O26&amp;" - "&amp;P26</f>
        <v>026 05 - Prierezové činnosti v športe</v>
      </c>
      <c r="O26" s="137" t="s">
        <v>227</v>
      </c>
      <c r="P26" s="137" t="s">
        <v>228</v>
      </c>
    </row>
    <row r="28" spans="1:16" x14ac:dyDescent="0.2">
      <c r="N28" s="137" t="s">
        <v>1164</v>
      </c>
    </row>
    <row r="29" spans="1:16" x14ac:dyDescent="0.2">
      <c r="N29" s="137" t="s">
        <v>1165</v>
      </c>
    </row>
    <row r="30" spans="1:16" x14ac:dyDescent="0.2">
      <c r="N30" s="137" t="s">
        <v>1166</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DF8058A0-DCAC-4054-AAEB-0470585018D1}">
  <ds:schemaRefs>
    <ds:schemaRef ds:uri="1761cb37-c33f-42c7-9eeb-6f00cca254d3"/>
    <ds:schemaRef ds:uri="http://schemas.microsoft.com/office/infopath/2007/PartnerControls"/>
    <ds:schemaRef ds:uri="http://purl.org/dc/dcmitype/"/>
    <ds:schemaRef ds:uri="http://schemas.microsoft.com/office/2006/metadata/properties"/>
    <ds:schemaRef ds:uri="http://purl.org/dc/terms/"/>
    <ds:schemaRef ds:uri="http://schemas.microsoft.com/office/2006/documentManagement/types"/>
    <ds:schemaRef ds:uri="http://purl.org/dc/elements/1.1/"/>
    <ds:schemaRef ds:uri="http://schemas.openxmlformats.org/package/2006/metadata/core-properties"/>
    <ds:schemaRef ds:uri="6bdf28ae-65c4-4f6e-bc50-9bbd2c60ae30"/>
    <ds:schemaRef ds:uri="http://www.w3.org/XML/1998/namespace"/>
  </ds:schemaRefs>
</ds:datastoreItem>
</file>

<file path=customXml/itemProps2.xml><?xml version="1.0" encoding="utf-8"?>
<ds:datastoreItem xmlns:ds="http://schemas.openxmlformats.org/officeDocument/2006/customXml" ds:itemID="{0A9834CC-0D57-4D36-8700-931C173DB2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4.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Peter Javorsky</cp:lastModifiedBy>
  <cp:revision/>
  <cp:lastPrinted>2026-01-22T08:18:11Z</cp:lastPrinted>
  <dcterms:created xsi:type="dcterms:W3CDTF">2017-02-20T06:20:12Z</dcterms:created>
  <dcterms:modified xsi:type="dcterms:W3CDTF">2026-06-15T06:46:13Z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