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ento_zošit" defaultThemeVersion="124226"/>
  <mc:AlternateContent xmlns:mc="http://schemas.openxmlformats.org/markup-compatibility/2006">
    <mc:Choice Requires="x15">
      <x15ac:absPath xmlns:x15ac="http://schemas.microsoft.com/office/spreadsheetml/2010/11/ac" url="Z:\DISK TIBURON\Slovenský rýchlokorčuliarsky zväz\Rozpočet\"/>
    </mc:Choice>
  </mc:AlternateContent>
  <xr:revisionPtr revIDLastSave="0" documentId="13_ncr:1_{5079E24F-9078-4A39-8EA1-124B2CD5480E}" xr6:coauthVersionLast="47" xr6:coauthVersionMax="47" xr10:uidLastSave="{00000000-0000-0000-0000-000000000000}"/>
  <bookViews>
    <workbookView xWindow="-28920" yWindow="-630" windowWidth="29040" windowHeight="15720" activeTab="4" xr2:uid="{00000000-000D-0000-FFFF-FFFF0000000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Doklady!$A$109:$Y$169</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2" i="4" l="1"/>
  <c r="I157" i="4"/>
  <c r="I115" i="4"/>
  <c r="I111" i="4"/>
  <c r="B4" i="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N123" i="1" s="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s="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16" i="1"/>
  <c r="N16" i="1" s="1"/>
  <c r="I20" i="1"/>
  <c r="N20" i="1" s="1"/>
  <c r="I27" i="1"/>
  <c r="N27" i="1" s="1"/>
  <c r="I91" i="1"/>
  <c r="N91" i="1" s="1"/>
  <c r="I92" i="1"/>
  <c r="N92" i="1" s="1"/>
  <c r="I96" i="1"/>
  <c r="N96" i="1" s="1"/>
  <c r="I150" i="1"/>
  <c r="N150" i="1" s="1"/>
  <c r="I162" i="1"/>
  <c r="N162" i="1" s="1"/>
  <c r="I250" i="1"/>
  <c r="N250" i="1" s="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N448" i="1" s="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267" i="1"/>
  <c r="N295" i="1"/>
  <c r="N232" i="1"/>
  <c r="N273" i="1"/>
  <c r="N229" i="1"/>
  <c r="N461"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M13" i="4" s="1"/>
  <c r="A46" i="4"/>
  <c r="K46" i="4" s="1"/>
  <c r="A82" i="4"/>
  <c r="K82" i="4" s="1"/>
  <c r="F69" i="4"/>
  <c r="K121" i="9" s="1"/>
  <c r="A37" i="4"/>
  <c r="K37" i="4" s="1"/>
  <c r="H18" i="4"/>
  <c r="B70" i="9" s="1"/>
  <c r="F46" i="4"/>
  <c r="K98" i="9" s="1"/>
  <c r="F87" i="4"/>
  <c r="D67" i="4"/>
  <c r="A119" i="9" s="1"/>
  <c r="E119" i="9" s="1"/>
  <c r="C86" i="4"/>
  <c r="C80" i="4"/>
  <c r="D11" i="4"/>
  <c r="A63" i="9" s="1"/>
  <c r="E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I85" i="9" s="1"/>
  <c r="J45" i="4"/>
  <c r="D43" i="4"/>
  <c r="A95" i="9" s="1"/>
  <c r="F95" i="9" s="1"/>
  <c r="C43" i="4"/>
  <c r="C83" i="4"/>
  <c r="F48" i="4"/>
  <c r="K100" i="9" s="1"/>
  <c r="A76" i="4"/>
  <c r="K76" i="4" s="1"/>
  <c r="I90" i="4"/>
  <c r="F60" i="4"/>
  <c r="K112" i="9" s="1"/>
  <c r="D36" i="4"/>
  <c r="A88" i="9" s="1"/>
  <c r="L88" i="9" s="1"/>
  <c r="J15" i="4"/>
  <c r="D8" i="4"/>
  <c r="A60" i="9" s="1"/>
  <c r="D60" i="9" s="1"/>
  <c r="I78" i="4"/>
  <c r="F49" i="4"/>
  <c r="K101" i="9" s="1"/>
  <c r="I91" i="4"/>
  <c r="F89" i="4"/>
  <c r="D13" i="4"/>
  <c r="A65" i="9" s="1"/>
  <c r="F65" i="9" s="1"/>
  <c r="A25" i="4"/>
  <c r="K25" i="4" s="1"/>
  <c r="A18" i="4"/>
  <c r="M19" i="4" s="1"/>
  <c r="D66" i="4"/>
  <c r="A130" i="9" s="1"/>
  <c r="H33" i="4"/>
  <c r="B85" i="9" s="1"/>
  <c r="J13" i="4"/>
  <c r="A92" i="4"/>
  <c r="K92" i="4" s="1"/>
  <c r="I10" i="4"/>
  <c r="A6" i="4"/>
  <c r="M7" i="4" s="1"/>
  <c r="I35" i="4"/>
  <c r="C87" i="4"/>
  <c r="C63" i="4"/>
  <c r="C70" i="4"/>
  <c r="J25" i="4"/>
  <c r="A57" i="4"/>
  <c r="K57" i="4" s="1"/>
  <c r="D87" i="4"/>
  <c r="F64" i="4"/>
  <c r="K116" i="9" s="1"/>
  <c r="I47" i="4"/>
  <c r="H34" i="4"/>
  <c r="B86" i="9" s="1"/>
  <c r="F17" i="4"/>
  <c r="K69" i="9" s="1"/>
  <c r="C60" i="4"/>
  <c r="D51" i="4"/>
  <c r="A103" i="9" s="1"/>
  <c r="C103" i="9" s="1"/>
  <c r="H38" i="4"/>
  <c r="B90" i="9" s="1"/>
  <c r="A48" i="4"/>
  <c r="K48" i="4" s="1"/>
  <c r="I14" i="4"/>
  <c r="J35" i="4"/>
  <c r="I85" i="4"/>
  <c r="F7" i="4"/>
  <c r="K59" i="9" s="1"/>
  <c r="A80" i="4"/>
  <c r="M81" i="4" s="1"/>
  <c r="D90" i="4"/>
  <c r="J26" i="4"/>
  <c r="F38" i="4"/>
  <c r="K90" i="9" s="1"/>
  <c r="D7" i="4"/>
  <c r="A59" i="9" s="1"/>
  <c r="D59" i="9" s="1"/>
  <c r="J49" i="4"/>
  <c r="H4" i="4"/>
  <c r="B56" i="9" s="1"/>
  <c r="C26" i="4"/>
  <c r="H93" i="4"/>
  <c r="D19" i="4"/>
  <c r="A71" i="9" s="1"/>
  <c r="I71" i="9" s="1"/>
  <c r="F55" i="4"/>
  <c r="K107" i="9" s="1"/>
  <c r="J66" i="4"/>
  <c r="A71" i="4"/>
  <c r="K71" i="4" s="1"/>
  <c r="H65" i="4"/>
  <c r="B117" i="9" s="1"/>
  <c r="F23" i="4"/>
  <c r="K75" i="9" s="1"/>
  <c r="J57" i="4"/>
  <c r="H2" i="4"/>
  <c r="B54" i="9" s="1"/>
  <c r="A87" i="4"/>
  <c r="K87" i="4" s="1"/>
  <c r="C56" i="4"/>
  <c r="A16" i="4"/>
  <c r="M17" i="4" s="1"/>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I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J47" i="4"/>
  <c r="D74" i="4"/>
  <c r="A126" i="9" s="1"/>
  <c r="D126" i="9" s="1"/>
  <c r="D52" i="4"/>
  <c r="A104" i="9" s="1"/>
  <c r="D104" i="9" s="1"/>
  <c r="J11" i="4"/>
  <c r="F36" i="4"/>
  <c r="K88" i="9" s="1"/>
  <c r="C61" i="4"/>
  <c r="D48" i="4"/>
  <c r="A100" i="9" s="1"/>
  <c r="D100" i="9" s="1"/>
  <c r="H70" i="4"/>
  <c r="B122" i="9" s="1"/>
  <c r="C66" i="4"/>
  <c r="A3" i="4"/>
  <c r="K3" i="4" s="1"/>
  <c r="A44" i="4"/>
  <c r="K44" i="4" s="1"/>
  <c r="D4" i="4"/>
  <c r="A56" i="9" s="1"/>
  <c r="C56" i="9" s="1"/>
  <c r="J75" i="4"/>
  <c r="F72" i="4"/>
  <c r="K124" i="9" s="1"/>
  <c r="J44" i="4"/>
  <c r="H10" i="4"/>
  <c r="B62" i="9" s="1"/>
  <c r="F24" i="4"/>
  <c r="K76" i="9" s="1"/>
  <c r="F25" i="4"/>
  <c r="K77" i="9" s="1"/>
  <c r="C27" i="4"/>
  <c r="J58" i="4"/>
  <c r="F52" i="4"/>
  <c r="K104" i="9" s="1"/>
  <c r="J80" i="4"/>
  <c r="A36" i="4"/>
  <c r="F4" i="4"/>
  <c r="K56" i="9" s="1"/>
  <c r="H7" i="4"/>
  <c r="B59" i="9" s="1"/>
  <c r="F81" i="4"/>
  <c r="F92" i="4"/>
  <c r="J7" i="4"/>
  <c r="J69" i="4"/>
  <c r="A10" i="4"/>
  <c r="K10" i="4" s="1"/>
  <c r="I46" i="4"/>
  <c r="H17" i="4"/>
  <c r="B69" i="9" s="1"/>
  <c r="A19" i="4"/>
  <c r="K19" i="4" s="1"/>
  <c r="I60" i="4"/>
  <c r="A56" i="4"/>
  <c r="K56" i="4" s="1"/>
  <c r="D3" i="4"/>
  <c r="A55" i="9" s="1"/>
  <c r="C55" i="9" s="1"/>
  <c r="C47" i="4"/>
  <c r="J51" i="4"/>
  <c r="I31" i="4"/>
  <c r="F78" i="4"/>
  <c r="D86" i="4"/>
  <c r="D39" i="4"/>
  <c r="A91" i="9" s="1"/>
  <c r="F91" i="9" s="1"/>
  <c r="I68" i="4"/>
  <c r="J40" i="4"/>
  <c r="D72" i="4"/>
  <c r="A124" i="9" s="1"/>
  <c r="F124" i="9" s="1"/>
  <c r="A43" i="4"/>
  <c r="K43" i="4" s="1"/>
  <c r="J24" i="4"/>
  <c r="J16" i="4"/>
  <c r="A41" i="4"/>
  <c r="K41" i="4" s="1"/>
  <c r="I69" i="4"/>
  <c r="A28" i="4"/>
  <c r="K28" i="4" s="1"/>
  <c r="I79" i="4"/>
  <c r="H92" i="4"/>
  <c r="F29" i="4"/>
  <c r="K81" i="9" s="1"/>
  <c r="D64" i="4"/>
  <c r="A116" i="9" s="1"/>
  <c r="L116" i="9" s="1"/>
  <c r="C68" i="4"/>
  <c r="H81" i="4"/>
  <c r="C14" i="4"/>
  <c r="H82" i="4"/>
  <c r="D22" i="4"/>
  <c r="A74" i="9" s="1"/>
  <c r="F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F92" i="9" s="1"/>
  <c r="H29" i="4"/>
  <c r="B81" i="9" s="1"/>
  <c r="A65" i="4"/>
  <c r="K65" i="4" s="1"/>
  <c r="H80" i="4"/>
  <c r="C67" i="4"/>
  <c r="A63" i="4"/>
  <c r="K63" i="4" s="1"/>
  <c r="J60" i="4"/>
  <c r="A24" i="4"/>
  <c r="D69" i="4"/>
  <c r="A121" i="9" s="1"/>
  <c r="I121" i="9" s="1"/>
  <c r="C57" i="4"/>
  <c r="I23" i="4"/>
  <c r="C4" i="4"/>
  <c r="F16" i="4"/>
  <c r="K68" i="9" s="1"/>
  <c r="F9" i="4"/>
  <c r="K61" i="9" s="1"/>
  <c r="C22" i="4"/>
  <c r="A53" i="4"/>
  <c r="K53" i="4" s="1"/>
  <c r="J83" i="4"/>
  <c r="J42" i="4"/>
  <c r="I72" i="4"/>
  <c r="H58" i="4"/>
  <c r="B110" i="9" s="1"/>
  <c r="D89" i="4"/>
  <c r="D24" i="4"/>
  <c r="A76" i="9" s="1"/>
  <c r="F76" i="9" s="1"/>
  <c r="A30" i="4"/>
  <c r="M31" i="4" s="1"/>
  <c r="H87" i="4"/>
  <c r="F80" i="4"/>
  <c r="A94" i="4"/>
  <c r="K94" i="4" s="1"/>
  <c r="F19" i="4"/>
  <c r="K71" i="9" s="1"/>
  <c r="A78" i="4"/>
  <c r="M79" i="4" s="1"/>
  <c r="I33" i="4"/>
  <c r="I65" i="4"/>
  <c r="F93" i="4"/>
  <c r="A35" i="4"/>
  <c r="K35" i="4" s="1"/>
  <c r="D88" i="4"/>
  <c r="C9" i="4"/>
  <c r="J41" i="4"/>
  <c r="D71" i="4"/>
  <c r="A123" i="9" s="1"/>
  <c r="I123" i="9" s="1"/>
  <c r="F12" i="4"/>
  <c r="K64" i="9" s="1"/>
  <c r="A33" i="4"/>
  <c r="K33" i="4" s="1"/>
  <c r="F44" i="4"/>
  <c r="K96" i="9" s="1"/>
  <c r="C24" i="4"/>
  <c r="I93" i="4"/>
  <c r="C21" i="4"/>
  <c r="A72" i="4"/>
  <c r="M73" i="4" s="1"/>
  <c r="A83" i="4"/>
  <c r="K83" i="4" s="1"/>
  <c r="A22" i="4"/>
  <c r="M23" i="4" s="1"/>
  <c r="I25" i="4"/>
  <c r="F95" i="4"/>
  <c r="D35" i="4"/>
  <c r="A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E69" i="9" s="1"/>
  <c r="A32" i="4"/>
  <c r="M33" i="4" s="1"/>
  <c r="D14" i="4"/>
  <c r="A66" i="9" s="1"/>
  <c r="E66" i="9" s="1"/>
  <c r="J36" i="4"/>
  <c r="D79" i="4"/>
  <c r="H62" i="4"/>
  <c r="B114" i="9" s="1"/>
  <c r="D37" i="4"/>
  <c r="A89" i="9" s="1"/>
  <c r="E89" i="9" s="1"/>
  <c r="J29" i="4"/>
  <c r="I84" i="4"/>
  <c r="H25" i="4"/>
  <c r="B77" i="9" s="1"/>
  <c r="F94" i="4"/>
  <c r="I34" i="4"/>
  <c r="J37" i="4"/>
  <c r="I8" i="4"/>
  <c r="D2" i="4"/>
  <c r="A54" i="9" s="1"/>
  <c r="L54" i="9" s="1"/>
  <c r="I51" i="4"/>
  <c r="I3" i="4"/>
  <c r="A13" i="4"/>
  <c r="K13" i="4" s="1"/>
  <c r="D54" i="4"/>
  <c r="A106" i="9" s="1"/>
  <c r="D106" i="9" s="1"/>
  <c r="J22" i="4"/>
  <c r="C45" i="4"/>
  <c r="D49" i="4"/>
  <c r="A101" i="9" s="1"/>
  <c r="L101" i="9" s="1"/>
  <c r="I36" i="4"/>
  <c r="C64" i="4"/>
  <c r="H51" i="4"/>
  <c r="B103" i="9" s="1"/>
  <c r="I50" i="4"/>
  <c r="H73" i="4"/>
  <c r="B125" i="9" s="1"/>
  <c r="I73" i="4"/>
  <c r="D10" i="4"/>
  <c r="A62" i="9" s="1"/>
  <c r="L62" i="9" s="1"/>
  <c r="I9" i="4"/>
  <c r="J87" i="4"/>
  <c r="A86" i="4"/>
  <c r="K86" i="4" s="1"/>
  <c r="I66" i="4"/>
  <c r="J48" i="4"/>
  <c r="F33" i="4"/>
  <c r="K85" i="9" s="1"/>
  <c r="I45" i="4"/>
  <c r="A68" i="4"/>
  <c r="M69" i="4" s="1"/>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E96" i="9" s="1"/>
  <c r="C74" i="4"/>
  <c r="C5" i="4"/>
  <c r="J19" i="4"/>
  <c r="D65" i="4"/>
  <c r="A117" i="9" s="1"/>
  <c r="C117" i="9" s="1"/>
  <c r="F18" i="4"/>
  <c r="K70" i="9" s="1"/>
  <c r="D62" i="4"/>
  <c r="A114" i="9" s="1"/>
  <c r="C114" i="9" s="1"/>
  <c r="A8" i="4"/>
  <c r="M9" i="4" s="1"/>
  <c r="I27" i="4"/>
  <c r="A21" i="4"/>
  <c r="K21" i="4" s="1"/>
  <c r="H63" i="4"/>
  <c r="B115" i="9" s="1"/>
  <c r="D6" i="4"/>
  <c r="A58" i="9" s="1"/>
  <c r="L58" i="9" s="1"/>
  <c r="J73" i="4"/>
  <c r="C30" i="4"/>
  <c r="C6" i="4"/>
  <c r="I88" i="4"/>
  <c r="H79" i="4"/>
  <c r="D23" i="4"/>
  <c r="A75" i="9" s="1"/>
  <c r="D75" i="9" s="1"/>
  <c r="A9" i="4"/>
  <c r="K9" i="4" s="1"/>
  <c r="A1" i="4"/>
  <c r="K1" i="4" s="1"/>
  <c r="J1" i="4" s="1"/>
  <c r="F53" i="9"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M27" i="4" s="1"/>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M73" i="9" s="1"/>
  <c r="F88" i="4"/>
  <c r="H24" i="4"/>
  <c r="B76" i="9" s="1"/>
  <c r="A64" i="4"/>
  <c r="A93" i="4"/>
  <c r="K93" i="4" s="1"/>
  <c r="D73" i="4"/>
  <c r="A125" i="9" s="1"/>
  <c r="A75" i="4"/>
  <c r="K75" i="4" s="1"/>
  <c r="J56" i="4"/>
  <c r="C78" i="4"/>
  <c r="D80" i="4"/>
  <c r="I6" i="4"/>
  <c r="H88" i="4"/>
  <c r="H37" i="4"/>
  <c r="B89" i="9" s="1"/>
  <c r="D83" i="4"/>
  <c r="F67" i="4"/>
  <c r="K119" i="9" s="1"/>
  <c r="C77" i="4"/>
  <c r="D18" i="4"/>
  <c r="A70" i="9" s="1"/>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E95" i="9"/>
  <c r="L95" i="9"/>
  <c r="C95" i="9"/>
  <c r="I95" i="9"/>
  <c r="D95" i="9"/>
  <c r="C14" i="6"/>
  <c r="K24" i="4"/>
  <c r="M25" i="4"/>
  <c r="E121" i="9"/>
  <c r="C121" i="9"/>
  <c r="K14" i="4"/>
  <c r="M15" i="4"/>
  <c r="L115" i="9"/>
  <c r="C115" i="9"/>
  <c r="I115" i="9"/>
  <c r="D115" i="9"/>
  <c r="F115" i="9"/>
  <c r="E115" i="9"/>
  <c r="F87" i="9"/>
  <c r="I87" i="9"/>
  <c r="D87" i="9"/>
  <c r="E87" i="9"/>
  <c r="C87" i="9"/>
  <c r="L87" i="9"/>
  <c r="D103" i="9"/>
  <c r="F60" i="9"/>
  <c r="C60" i="9"/>
  <c r="E60" i="9"/>
  <c r="L60" i="9"/>
  <c r="I60" i="9"/>
  <c r="K18" i="4"/>
  <c r="C13" i="6"/>
  <c r="M5" i="4"/>
  <c r="K4" i="4"/>
  <c r="J4" i="4" s="1"/>
  <c r="C10" i="6"/>
  <c r="L68" i="9"/>
  <c r="K40" i="9"/>
  <c r="L41" i="9"/>
  <c r="L43" i="9"/>
  <c r="L46" i="9" s="1"/>
  <c r="K45" i="9"/>
  <c r="B43" i="9" s="1"/>
  <c r="M37" i="4"/>
  <c r="K36" i="4"/>
  <c r="D92" i="9"/>
  <c r="E92" i="9"/>
  <c r="I92" i="9"/>
  <c r="I84" i="9"/>
  <c r="C84" i="9"/>
  <c r="E84" i="9"/>
  <c r="L84" i="9"/>
  <c r="M101" i="9" l="1"/>
  <c r="C68" i="9"/>
  <c r="K12" i="4"/>
  <c r="K32" i="4"/>
  <c r="E103" i="9"/>
  <c r="L103" i="9"/>
  <c r="M103" i="9" s="1"/>
  <c r="D68" i="9"/>
  <c r="K62" i="4"/>
  <c r="I69" i="9"/>
  <c r="M58" i="9"/>
  <c r="D84" i="9"/>
  <c r="J84" i="9" s="1"/>
  <c r="C92" i="9"/>
  <c r="J92" i="9" s="1"/>
  <c r="L121" i="9"/>
  <c r="M121" i="9" s="1"/>
  <c r="L92" i="9"/>
  <c r="M92" i="9" s="1"/>
  <c r="D121" i="9"/>
  <c r="J121" i="9" s="1"/>
  <c r="F121" i="9"/>
  <c r="C65" i="9"/>
  <c r="M60" i="9"/>
  <c r="L63" i="9"/>
  <c r="M45" i="4"/>
  <c r="I103" i="9"/>
  <c r="C124" i="9"/>
  <c r="E68" i="9"/>
  <c r="F103" i="9"/>
  <c r="F75" i="9"/>
  <c r="I75" i="9"/>
  <c r="L124" i="9"/>
  <c r="M124" i="9" s="1"/>
  <c r="F68" i="9"/>
  <c r="C75" i="9"/>
  <c r="E117" i="9"/>
  <c r="E123" i="9"/>
  <c r="L69" i="9"/>
  <c r="M69" i="9" s="1"/>
  <c r="C96" i="9"/>
  <c r="D79" i="9"/>
  <c r="I79" i="9"/>
  <c r="L96" i="9"/>
  <c r="M96" i="9" s="1"/>
  <c r="I59" i="9"/>
  <c r="E59" i="9"/>
  <c r="L75" i="9"/>
  <c r="M75" i="9" s="1"/>
  <c r="K68" i="4"/>
  <c r="D76" i="9"/>
  <c r="D117" i="9"/>
  <c r="J117" i="9" s="1"/>
  <c r="E75" i="9"/>
  <c r="M77" i="9"/>
  <c r="C69" i="9"/>
  <c r="I96" i="9"/>
  <c r="D69" i="9"/>
  <c r="D96" i="9"/>
  <c r="E79" i="9"/>
  <c r="F69" i="9"/>
  <c r="F96" i="9"/>
  <c r="L79" i="9"/>
  <c r="M79" i="9" s="1"/>
  <c r="F123" i="9"/>
  <c r="M51" i="4"/>
  <c r="F66" i="9"/>
  <c r="F56" i="9"/>
  <c r="M47" i="4"/>
  <c r="I124" i="9"/>
  <c r="C59" i="9"/>
  <c r="J59" i="9" s="1"/>
  <c r="L65" i="9"/>
  <c r="M65" i="9" s="1"/>
  <c r="I76" i="9"/>
  <c r="I63" i="9"/>
  <c r="D85" i="9"/>
  <c r="K6" i="4"/>
  <c r="C63" i="9"/>
  <c r="F59" i="9"/>
  <c r="E65" i="9"/>
  <c r="L76" i="9"/>
  <c r="M76" i="9" s="1"/>
  <c r="D63" i="9"/>
  <c r="L85" i="9"/>
  <c r="M85" i="9" s="1"/>
  <c r="I117" i="9"/>
  <c r="E76" i="9"/>
  <c r="F63" i="9"/>
  <c r="L117" i="9"/>
  <c r="M117" i="9" s="1"/>
  <c r="F85" i="9"/>
  <c r="D124" i="9"/>
  <c r="I65" i="9"/>
  <c r="E124" i="9"/>
  <c r="D65" i="9"/>
  <c r="C76" i="9"/>
  <c r="F117" i="9"/>
  <c r="E85" i="9"/>
  <c r="C101" i="9"/>
  <c r="L59" i="9"/>
  <c r="M59" i="9" s="1"/>
  <c r="C85" i="9"/>
  <c r="C79" i="9"/>
  <c r="K16" i="4"/>
  <c r="D74" i="9"/>
  <c r="K22" i="4"/>
  <c r="M57" i="4"/>
  <c r="L56" i="9"/>
  <c r="M56" i="9" s="1"/>
  <c r="L55" i="9"/>
  <c r="M55" i="9" s="1"/>
  <c r="M83" i="4"/>
  <c r="D123" i="9"/>
  <c r="C123" i="9"/>
  <c r="I74" i="9"/>
  <c r="M75" i="4"/>
  <c r="K78" i="4"/>
  <c r="L123" i="9"/>
  <c r="M123" i="9" s="1"/>
  <c r="L74" i="9"/>
  <c r="M74" i="9" s="1"/>
  <c r="M49" i="4"/>
  <c r="F55" i="9"/>
  <c r="E74" i="9"/>
  <c r="C74" i="9"/>
  <c r="M68" i="9"/>
  <c r="D55" i="9"/>
  <c r="E55" i="9" s="1"/>
  <c r="M84" i="9"/>
  <c r="I94" i="9"/>
  <c r="L94" i="9"/>
  <c r="M94" i="9" s="1"/>
  <c r="D101" i="9"/>
  <c r="D94" i="9"/>
  <c r="C94" i="9"/>
  <c r="E94" i="9"/>
  <c r="K30" i="4"/>
  <c r="E101" i="9"/>
  <c r="D73" i="9"/>
  <c r="J73" i="9" s="1"/>
  <c r="K26" i="4"/>
  <c r="L102" i="9"/>
  <c r="M102" i="9" s="1"/>
  <c r="I101" i="9"/>
  <c r="F101" i="9"/>
  <c r="D56" i="9"/>
  <c r="E56" i="9" s="1"/>
  <c r="F62" i="9"/>
  <c r="I5" i="4"/>
  <c r="I2" i="4"/>
  <c r="D54" i="9" s="1"/>
  <c r="M91" i="4"/>
  <c r="M127" i="9"/>
  <c r="M116" i="9"/>
  <c r="E71" i="9"/>
  <c r="D71" i="9"/>
  <c r="C71" i="9"/>
  <c r="F71" i="9"/>
  <c r="E114" i="9"/>
  <c r="M55" i="4"/>
  <c r="M77" i="4"/>
  <c r="I78" i="9"/>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I66" i="9"/>
  <c r="K38" i="4"/>
  <c r="F99" i="9"/>
  <c r="L110" i="9"/>
  <c r="M110" i="9" s="1"/>
  <c r="F126" i="9"/>
  <c r="D99" i="9"/>
  <c r="E126" i="9"/>
  <c r="C93" i="9"/>
  <c r="F98" i="9"/>
  <c r="M81" i="9"/>
  <c r="L78" i="9"/>
  <c r="M78" i="9" s="1"/>
  <c r="E98" i="9"/>
  <c r="F78" i="9"/>
  <c r="L97" i="9"/>
  <c r="M97" i="9" s="1"/>
  <c r="L104" i="9"/>
  <c r="M104" i="9" s="1"/>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M87" i="9"/>
  <c r="D105" i="9"/>
  <c r="C105" i="9"/>
  <c r="L89" i="9"/>
  <c r="M89" i="9" s="1"/>
  <c r="E81" i="9"/>
  <c r="M11" i="4"/>
  <c r="C89" i="9"/>
  <c r="C81" i="9"/>
  <c r="C77" i="9"/>
  <c r="K52" i="4"/>
  <c r="L119" i="9"/>
  <c r="M119" i="9" s="1"/>
  <c r="L106" i="9"/>
  <c r="M106" i="9" s="1"/>
  <c r="D119" i="9"/>
  <c r="C106" i="9"/>
  <c r="J106" i="9" s="1"/>
  <c r="I106" i="9"/>
  <c r="D58" i="9"/>
  <c r="D77" i="9"/>
  <c r="F100" i="9"/>
  <c r="I58" i="9"/>
  <c r="I100" i="9"/>
  <c r="F58"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E62" i="9"/>
  <c r="F97" i="9"/>
  <c r="E83" i="9"/>
  <c r="M43" i="4"/>
  <c r="C62" i="9"/>
  <c r="M61" i="4"/>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75" i="9"/>
  <c r="J115" i="9"/>
  <c r="C15" i="6"/>
  <c r="J95" i="9"/>
  <c r="J87" i="9"/>
  <c r="B38" i="9"/>
  <c r="I39" i="9"/>
  <c r="H39" i="9"/>
  <c r="H40" i="9"/>
  <c r="R41" i="9"/>
  <c r="T41" i="9"/>
  <c r="L42" i="9"/>
  <c r="C40" i="9" s="1"/>
  <c r="L11" i="9"/>
  <c r="P41" i="9"/>
  <c r="N41" i="9"/>
  <c r="J103" i="9"/>
  <c r="J40" i="9"/>
  <c r="H44" i="9"/>
  <c r="H45" i="9"/>
  <c r="I44" i="9"/>
  <c r="R46" i="9"/>
  <c r="L47" i="9"/>
  <c r="C45" i="9" s="1"/>
  <c r="N46" i="9"/>
  <c r="T46" i="9"/>
  <c r="L13" i="9"/>
  <c r="P46" i="9"/>
  <c r="J60" i="9"/>
  <c r="J68" i="9" l="1"/>
  <c r="J65" i="9"/>
  <c r="J124" i="9"/>
  <c r="J76" i="9"/>
  <c r="J96" i="9"/>
  <c r="J79" i="9"/>
  <c r="J69" i="9"/>
  <c r="J63" i="9"/>
  <c r="J101" i="9"/>
  <c r="J85" i="9"/>
  <c r="J119" i="9"/>
  <c r="J66" i="9"/>
  <c r="J123" i="9"/>
  <c r="J55" i="9"/>
  <c r="J56" i="9"/>
  <c r="J71" i="9"/>
  <c r="J74" i="9"/>
  <c r="J94" i="9"/>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E130" i="9" l="1"/>
  <c r="J118" i="9"/>
  <c r="C130" i="9"/>
  <c r="J130" i="9" s="1"/>
  <c r="G118" i="9"/>
  <c r="G44" i="9"/>
  <c r="G46" i="9" s="1"/>
  <c r="D41" i="9"/>
  <c r="G39" i="9"/>
  <c r="F47" i="9"/>
  <c r="F46" i="9"/>
  <c r="E41" i="9"/>
  <c r="D46" i="9"/>
  <c r="I45" i="9"/>
  <c r="I40" i="9"/>
  <c r="F41" i="9"/>
  <c r="F42" i="9"/>
  <c r="E46" i="9"/>
  <c r="G47" i="9" l="1"/>
  <c r="I47" i="9" s="1"/>
  <c r="K47" i="9" s="1"/>
  <c r="J42" i="9" s="1"/>
  <c r="G42" i="9"/>
  <c r="I42" i="9" s="1"/>
  <c r="G41" i="9"/>
  <c r="I46" i="9" l="1"/>
  <c r="K46" i="9" s="1"/>
  <c r="J41" i="9" s="1"/>
  <c r="K42" i="9"/>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00000000-0006-0000-0100-000001000000}">
      <text>
        <r>
          <rPr>
            <sz val="8"/>
            <color indexed="81"/>
            <rFont val="Tahoma"/>
            <family val="2"/>
          </rPr>
          <t>Vybrať z rozbaľovacieho zoznamu</t>
        </r>
        <r>
          <rPr>
            <sz val="8"/>
            <color indexed="81"/>
            <rFont val="Tahoma"/>
            <family val="2"/>
          </rPr>
          <t xml:space="preserve">
</t>
        </r>
      </text>
    </comment>
    <comment ref="A7" authorId="0" shapeId="0" xr:uid="{00000000-0006-0000-0100-00000200000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00000000-0006-0000-0100-00000300000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00000000-0006-0000-0100-00000400000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00000000-0006-0000-0100-00000500000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00000000-0006-0000-0100-00000600000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00000000-0006-0000-0100-00000700000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00000000-0006-0000-0100-00000800000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00000000-0006-0000-0100-00000900000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00000000-0006-0000-0100-00000A00000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Spravca</author>
  </authors>
  <commentList>
    <comment ref="A104" authorId="0" shapeId="0" xr:uid="{00000000-0006-0000-0400-000001000000}">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00000000-0006-0000-0400-000002000000}">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00000000-0006-0000-0400-000003000000}">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00000000-0006-0000-0400-00000400000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00000000-0006-0000-0400-00000500000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00000000-0006-0000-0400-00000600000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00000000-0006-0000-0400-000007000000}">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00000000-0006-0000-0400-00000800000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00000000-0006-0000-0400-000009000000}">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00000000-0006-0000-0400-00000A00000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 ref="F121" authorId="2" shapeId="0" xr:uid="{600EB94E-63DE-41A0-B95B-41A6EB432123}">
      <text>
        <r>
          <rPr>
            <b/>
            <sz val="9"/>
            <color indexed="81"/>
            <rFont val="Segoe UI"/>
            <family val="2"/>
            <charset val="238"/>
          </rPr>
          <t>Spravca:</t>
        </r>
        <r>
          <rPr>
            <sz val="9"/>
            <color indexed="81"/>
            <rFont val="Segoe UI"/>
            <family val="2"/>
            <charset val="238"/>
          </rPr>
          <t xml:space="preserve">
do roku 2024 zaúčtované 10 424,47€ a zvyšné 2617,04€ zaúčtované do roku 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00000000-0006-0000-0600-00000100000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<sst xmlns="http://schemas.openxmlformats.org/spreadsheetml/2006/main" count="2988" uniqueCount="1632">
  <si>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</si>
  <si>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</si>
  <si>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</si>
  <si>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</si>
  <si>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</si>
  <si>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</si>
  <si>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</si>
  <si>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</si>
  <si>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</si>
  <si>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</si>
  <si>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</si>
  <si>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</si>
  <si>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</si>
  <si>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</si>
  <si>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</si>
  <si>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</si>
  <si>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</si>
  <si>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</si>
  <si>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</si>
  <si>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</si>
  <si>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</si>
  <si>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</si>
  <si>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</si>
  <si>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</si>
  <si>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</si>
  <si>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</si>
  <si>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</si>
  <si>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</si>
  <si>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</si>
  <si>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</si>
  <si>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</si>
  <si>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</si>
  <si>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</si>
  <si>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</si>
  <si>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</si>
  <si>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</si>
  <si>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</si>
  <si>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</si>
  <si>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</si>
  <si>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</si>
  <si>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</si>
  <si>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</si>
  <si>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</si>
  <si>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</si>
  <si>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</si>
  <si>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</si>
  <si>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</si>
  <si>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</si>
  <si>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</si>
  <si>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</si>
  <si>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</si>
  <si>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</si>
  <si>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</si>
  <si>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</si>
  <si>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</si>
  <si>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</si>
  <si>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</si>
  <si>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</si>
  <si>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</si>
  <si>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</si>
  <si>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</si>
  <si>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</si>
  <si>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</si>
  <si>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</si>
  <si>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</si>
  <si>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</si>
  <si>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</si>
  <si>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</si>
  <si>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</si>
  <si>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</si>
  <si>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</si>
  <si>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</si>
  <si>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</si>
  <si>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</si>
  <si>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</si>
  <si>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</si>
  <si>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</si>
  <si>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</si>
  <si>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</si>
  <si>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</si>
  <si>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</si>
  <si>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</si>
  <si>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</si>
  <si>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</si>
  <si>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</si>
  <si>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</si>
  <si>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</si>
  <si>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</si>
  <si>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</si>
  <si>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</si>
  <si>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</si>
  <si>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</si>
  <si>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</si>
  <si>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</si>
  <si>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</si>
  <si>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</si>
  <si>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</si>
  <si>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</si>
  <si>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</si>
  <si>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</si>
  <si>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</si>
  <si>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</si>
  <si>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</si>
  <si>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</si>
  <si>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</si>
  <si>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</si>
  <si>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</si>
  <si>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</si>
  <si>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</si>
  <si>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</si>
  <si>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</si>
  <si>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</si>
  <si>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</si>
  <si>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</si>
  <si>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</si>
  <si>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</si>
  <si>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</si>
  <si>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</si>
  <si>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</si>
  <si>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</si>
  <si>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</si>
  <si>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</si>
  <si>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</si>
  <si>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</si>
  <si>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</si>
  <si>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</si>
  <si>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</si>
  <si>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</si>
  <si>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</si>
  <si>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</si>
  <si>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</si>
  <si>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</si>
  <si>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</si>
  <si>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</si>
  <si>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</si>
  <si>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</si>
  <si>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</si>
  <si>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</si>
  <si>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</si>
  <si>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</si>
  <si>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</si>
  <si>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</si>
  <si>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</si>
  <si>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</si>
  <si>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</si>
  <si>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</si>
  <si>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</si>
  <si>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</si>
  <si>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</si>
  <si>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</si>
  <si>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</si>
  <si>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</si>
  <si>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</si>
  <si>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</si>
  <si>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</si>
  <si>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</si>
  <si>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</si>
  <si>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</si>
  <si>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</si>
  <si>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</si>
  <si>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</si>
  <si>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</si>
  <si>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</si>
  <si>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</si>
  <si>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</si>
  <si>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</si>
  <si>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</si>
  <si>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</si>
  <si>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</si>
  <si>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</si>
  <si>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</si>
  <si>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</si>
  <si>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</si>
  <si>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</si>
  <si>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</si>
  <si>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</si>
  <si>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</si>
  <si>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</si>
  <si>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</si>
  <si>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</si>
  <si>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</si>
  <si>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</si>
  <si>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</si>
  <si>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</si>
  <si>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</si>
  <si>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</si>
  <si>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</si>
  <si>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</si>
  <si>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</si>
  <si>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</si>
  <si>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</si>
  <si>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</si>
  <si>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</si>
  <si>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</si>
  <si>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</si>
  <si>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</si>
  <si>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</si>
  <si>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</si>
  <si>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</si>
  <si>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</si>
  <si>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</si>
  <si>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</si>
  <si>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</si>
  <si>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</si>
  <si>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</si>
  <si>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</si>
  <si>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</si>
  <si>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</si>
  <si>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</si>
  <si>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</si>
  <si>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</si>
  <si>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</si>
  <si>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</si>
  <si>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</si>
  <si>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</si>
  <si>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</si>
  <si>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</si>
  <si>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</si>
  <si>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</si>
  <si>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</si>
  <si>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</si>
  <si>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</si>
  <si>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</si>
  <si>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</si>
  <si>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</si>
  <si>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</si>
  <si>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</si>
  <si>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</si>
  <si>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</si>
  <si>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</si>
  <si>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</si>
  <si>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</si>
  <si>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</si>
  <si>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</si>
  <si>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</si>
  <si>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</si>
  <si>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</si>
  <si>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</si>
  <si>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</si>
  <si>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</si>
  <si>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</si>
  <si>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</si>
  <si>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</si>
  <si>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</si>
  <si>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</si>
  <si>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</si>
  <si>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</si>
  <si>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</si>
  <si>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</si>
  <si>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</si>
  <si>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</si>
  <si>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</si>
  <si>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</si>
  <si>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</si>
  <si>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</si>
  <si>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</si>
  <si>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</si>
  <si>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</si>
  <si>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</si>
  <si>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</si>
  <si>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</si>
  <si>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</si>
  <si>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</si>
  <si>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</si>
  <si>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</si>
  <si>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</si>
  <si>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</si>
  <si>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</si>
  <si>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</si>
  <si>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</si>
  <si>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</si>
  <si>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</si>
  <si>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</si>
  <si>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</si>
  <si>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</si>
  <si>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</si>
  <si>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</si>
  <si>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</si>
  <si>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</si>
  <si>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</si>
  <si>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</si>
  <si>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</si>
  <si>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</si>
  <si>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</si>
  <si>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</si>
  <si>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</si>
  <si>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</si>
  <si>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</si>
  <si>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</si>
  <si>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</si>
  <si>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</si>
  <si>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</si>
  <si>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</si>
  <si>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</si>
  <si>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</si>
  <si>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</si>
  <si>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</si>
  <si>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</si>
  <si>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</si>
  <si>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</si>
  <si>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</si>
  <si>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</si>
  <si>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</si>
  <si>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</si>
  <si>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</si>
  <si>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</si>
  <si>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</si>
  <si>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</si>
  <si>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</si>
  <si>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</si>
  <si>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</si>
  <si>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</si>
  <si>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</si>
  <si>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</si>
  <si>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</si>
  <si>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</si>
  <si>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</si>
  <si>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</si>
  <si>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</si>
  <si>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</si>
  <si>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</si>
  <si>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</si>
  <si>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</si>
  <si>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</si>
  <si>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</si>
  <si>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</si>
  <si>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</si>
  <si>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</si>
  <si>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</si>
  <si>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</si>
  <si>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</si>
  <si>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</si>
  <si>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</si>
  <si>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</si>
  <si>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</si>
  <si>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</si>
  <si>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</si>
  <si>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</si>
  <si>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</si>
  <si>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</si>
  <si>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</si>
  <si>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</si>
  <si>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</si>
  <si>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</si>
  <si>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</si>
  <si>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</si>
  <si>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</si>
  <si>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</si>
  <si>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</si>
  <si>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</si>
  <si>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</si>
  <si>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</si>
  <si>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</si>
  <si>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</si>
  <si>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</si>
  <si>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</si>
  <si>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</si>
  <si>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</si>
  <si>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</si>
  <si>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</si>
  <si>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</si>
  <si>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</si>
  <si>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</si>
  <si>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</si>
  <si>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</si>
  <si>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</si>
  <si>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</si>
  <si>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</si>
  <si>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</si>
  <si>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</si>
  <si>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</si>
  <si>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</si>
  <si>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</si>
  <si>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</si>
  <si>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</si>
  <si>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</si>
  <si>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</si>
  <si>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</si>
  <si>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</si>
  <si>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</si>
  <si>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</si>
  <si>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</si>
  <si>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</si>
  <si>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</si>
  <si>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</si>
  <si>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</si>
  <si>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</si>
  <si>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</si>
  <si>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</si>
  <si>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</si>
  <si>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</si>
  <si>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</si>
  <si>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</si>
  <si>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</si>
  <si>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</si>
  <si>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</si>
  <si>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</si>
  <si>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</si>
  <si>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</si>
  <si>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</si>
  <si>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</si>
  <si>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</si>
  <si>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</si>
  <si>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</si>
  <si>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</si>
  <si>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</si>
  <si>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</si>
  <si>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</si>
  <si>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</si>
  <si>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</si>
  <si>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</si>
  <si>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</si>
  <si>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</si>
  <si>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</si>
  <si>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</si>
  <si>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</si>
  <si>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</si>
  <si>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</si>
  <si>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</si>
  <si>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</si>
  <si>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</si>
  <si>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</si>
  <si>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</si>
  <si>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</si>
  <si>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</si>
  <si>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</si>
  <si>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</si>
  <si>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</si>
  <si>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</si>
  <si>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</si>
  <si>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</si>
  <si>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</si>
  <si>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</si>
  <si>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</si>
  <si>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</si>
  <si>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</si>
  <si>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</si>
  <si>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</si>
  <si>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</si>
  <si>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</si>
  <si>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</si>
  <si>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</si>
  <si>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</si>
  <si>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</si>
  <si>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</si>
  <si>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</si>
  <si>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</si>
  <si>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</si>
  <si>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</si>
  <si>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</si>
  <si>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</si>
  <si>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</si>
  <si>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</si>
  <si>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</si>
  <si>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</si>
  <si>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</si>
  <si>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</si>
  <si>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</si>
  <si>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</si>
  <si>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</si>
  <si>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</si>
  <si>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</si>
  <si>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</si>
  <si>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</si>
  <si>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</si>
  <si>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</si>
  <si>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</si>
  <si>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</si>
  <si>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</si>
  <si>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</si>
  <si>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</si>
  <si>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</si>
  <si>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</si>
  <si>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</si>
  <si>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</si>
  <si>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</si>
  <si>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</si>
  <si>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</si>
  <si>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</si>
  <si>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</si>
  <si>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</si>
  <si>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</si>
  <si>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</si>
  <si>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</si>
  <si>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</si>
  <si>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</si>
  <si>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</si>
  <si>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</si>
  <si>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</si>
  <si>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</si>
  <si>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</si>
  <si>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</si>
  <si>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</si>
  <si>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</si>
  <si>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</si>
  <si>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</si>
  <si>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</si>
  <si>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</si>
  <si>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</si>
  <si>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</si>
  <si>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</si>
  <si>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</si>
  <si>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</si>
  <si>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</si>
  <si>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</si>
  <si>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</si>
  <si>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</si>
  <si>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</si>
  <si>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</si>
  <si>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</si>
  <si>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</si>
  <si>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</si>
  <si>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</si>
  <si>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</si>
  <si>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</si>
  <si>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</si>
  <si>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</si>
  <si>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</si>
  <si>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</si>
  <si>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</si>
  <si>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</si>
  <si>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</si>
  <si>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</si>
  <si>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</si>
  <si>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</si>
  <si>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</si>
  <si>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</si>
  <si>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</si>
  <si>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</si>
  <si>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</si>
  <si>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</si>
  <si>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</si>
  <si>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</si>
  <si>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</si>
  <si>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</si>
  <si>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</si>
  <si>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</si>
  <si>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</si>
  <si>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</si>
  <si>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</si>
  <si>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</si>
  <si>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</si>
  <si>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</si>
  <si>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</si>
  <si>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</si>
  <si>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</si>
  <si>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</si>
  <si>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</si>
  <si>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</si>
  <si>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</si>
  <si>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</si>
  <si>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</si>
  <si>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</si>
  <si>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</si>
  <si>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</si>
  <si>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</si>
  <si>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</si>
  <si>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</si>
  <si>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</si>
  <si>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</si>
  <si>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</si>
  <si>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</si>
  <si>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</si>
  <si>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</si>
  <si>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</si>
  <si>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</si>
  <si>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</si>
  <si>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</si>
  <si>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</si>
  <si>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</si>
  <si>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</si>
  <si>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</si>
  <si>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</si>
  <si>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</si>
  <si>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</si>
  <si>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</si>
  <si>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</si>
  <si>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</si>
  <si>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</si>
  <si>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</si>
  <si>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</si>
  <si>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</si>
  <si>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</si>
  <si>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</si>
  <si>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</si>
  <si>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</si>
  <si>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</si>
  <si>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</si>
  <si>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</si>
  <si>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</si>
  <si>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</si>
  <si>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</si>
  <si>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</si>
  <si>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</si>
  <si>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</si>
  <si>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</si>
  <si>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</si>
  <si>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</si>
  <si>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</si>
  <si>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</si>
  <si>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</si>
  <si>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</si>
  <si>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</si>
  <si>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</si>
  <si>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</si>
  <si>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</si>
  <si>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</si>
  <si>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</si>
  <si>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</si>
  <si>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</si>
  <si>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</si>
  <si>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</si>
  <si>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</si>
  <si>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</si>
  <si>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</si>
  <si>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</si>
  <si>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</si>
  <si>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</si>
  <si>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</si>
  <si>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</si>
  <si>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</si>
  <si>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</si>
  <si>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</si>
  <si>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</si>
  <si>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</si>
  <si>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</si>
  <si>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</si>
  <si>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</si>
  <si>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</si>
  <si>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</si>
  <si>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</si>
  <si>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</si>
  <si>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</si>
  <si>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</si>
  <si>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</si>
  <si>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</si>
  <si>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</si>
  <si>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</si>
  <si>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</si>
  <si>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</si>
  <si>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</si>
  <si>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</si>
  <si>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</si>
  <si>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</si>
  <si>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</si>
  <si>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</si>
  <si>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</si>
  <si>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</si>
  <si>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</si>
  <si>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</si>
  <si>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</si>
  <si>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</si>
  <si>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</si>
  <si>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</si>
  <si>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</si>
  <si>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</si>
  <si>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</si>
  <si>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</si>
  <si>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</si>
  <si>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</si>
  <si>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</si>
  <si>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</si>
  <si>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</si>
  <si>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</si>
  <si>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</si>
  <si>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</si>
  <si>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</si>
  <si>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</si>
  <si>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</si>
  <si>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</si>
  <si>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</si>
  <si>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</si>
  <si>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</si>
  <si>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</si>
  <si>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</si>
  <si>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</si>
  <si>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</si>
  <si>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</si>
  <si>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</si>
  <si>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</si>
  <si>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</si>
  <si>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</si>
  <si>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</si>
  <si>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</si>
  <si>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</si>
  <si>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</si>
  <si>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</si>
  <si>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</si>
  <si>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</si>
  <si>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</si>
  <si>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</si>
  <si>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</si>
  <si>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</si>
  <si>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</si>
  <si>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</si>
  <si>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</si>
  <si>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</si>
  <si>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</si>
  <si>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</si>
  <si>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</si>
  <si>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</si>
  <si>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</si>
  <si>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</si>
  <si>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</si>
  <si>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</si>
  <si>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</si>
  <si>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</si>
  <si>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</si>
  <si>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</si>
  <si>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</si>
  <si>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</si>
  <si>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</si>
  <si>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</si>
  <si>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</si>
  <si>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</si>
  <si>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</si>
  <si>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</si>
  <si>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</si>
  <si>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</si>
  <si>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</si>
  <si>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</si>
  <si>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</si>
  <si>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</si>
  <si>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</si>
  <si>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</si>
  <si>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</si>
  <si>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</si>
  <si>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</si>
  <si>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</si>
  <si>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</si>
  <si>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</si>
  <si>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</si>
  <si>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</si>
  <si>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</si>
  <si>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</si>
  <si>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</si>
  <si>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</si>
  <si>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</si>
  <si>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</si>
  <si>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</si>
  <si>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</si>
  <si>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</si>
  <si>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</si>
  <si>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</si>
  <si>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</si>
  <si>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</si>
  <si>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</si>
  <si>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</si>
  <si>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</si>
  <si>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</si>
  <si>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</si>
  <si>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</si>
  <si>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</si>
  <si>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</si>
  <si>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</si>
  <si>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</si>
  <si>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</si>
  <si>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</si>
  <si>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</si>
  <si>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</si>
  <si>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</si>
  <si>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</si>
  <si>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</si>
  <si>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</si>
  <si>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</si>
  <si>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</si>
  <si>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</si>
  <si>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</si>
  <si>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</si>
  <si>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</si>
  <si>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</si>
  <si>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</si>
  <si>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</si>
  <si>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</si>
  <si>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</si>
  <si>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</si>
  <si>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</si>
  <si>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</si>
  <si>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</si>
  <si>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</si>
  <si>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</si>
  <si>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</si>
  <si>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</si>
  <si>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</si>
  <si>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</si>
  <si>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</si>
  <si>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</si>
  <si>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</si>
  <si>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</si>
  <si>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</si>
  <si>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</si>
  <si>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</si>
  <si>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</si>
  <si>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</si>
  <si>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</si>
  <si>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</si>
  <si>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</si>
  <si>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</si>
  <si>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</si>
  <si>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</si>
  <si>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</si>
  <si>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</si>
  <si>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</si>
  <si>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</si>
  <si>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</si>
  <si>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</si>
  <si>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</si>
  <si>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</si>
  <si>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</si>
  <si>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</si>
  <si>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</si>
  <si>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</si>
  <si>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</si>
  <si>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</si>
  <si>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</si>
  <si>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</si>
  <si>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</si>
  <si>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</si>
  <si>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</si>
  <si>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</si>
  <si>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</si>
  <si>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</si>
  <si>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</si>
  <si>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</si>
  <si>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</si>
  <si>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</si>
  <si>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</si>
  <si>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</si>
  <si>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</si>
  <si>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</si>
  <si>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</si>
  <si>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</si>
  <si>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</si>
  <si>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</si>
  <si>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</si>
  <si>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</si>
  <si>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</si>
  <si>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</si>
  <si>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</si>
  <si>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</si>
  <si>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</si>
  <si>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</si>
  <si>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</si>
  <si>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</si>
  <si>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</si>
  <si>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</si>
  <si>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</si>
  <si>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</si>
  <si>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</si>
  <si>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</si>
  <si>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</si>
  <si>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</si>
  <si>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</si>
  <si>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</si>
  <si>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</si>
  <si>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</si>
  <si>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</si>
  <si>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</si>
  <si>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</si>
  <si>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</si>
  <si>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</si>
  <si>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</si>
  <si>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</si>
  <si>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</si>
  <si>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</si>
  <si>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</si>
  <si>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</si>
  <si>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</si>
  <si>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</si>
  <si>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</si>
  <si>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</si>
  <si>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</si>
  <si>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</si>
  <si>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</si>
  <si>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</si>
  <si>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</si>
  <si>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</si>
  <si>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</si>
  <si>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</si>
  <si>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</si>
  <si>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</si>
  <si>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</si>
  <si>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</si>
  <si>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</si>
  <si>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</si>
  <si>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</si>
  <si>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</si>
  <si>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</si>
  <si>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</si>
  <si>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</si>
  <si>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</si>
  <si>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</si>
  <si>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</si>
  <si>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</si>
  <si>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</si>
  <si>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</si>
  <si>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</si>
  <si>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</si>
  <si>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</si>
  <si>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</si>
  <si>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</si>
  <si>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</si>
  <si>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</si>
  <si>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</si>
  <si>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</si>
  <si>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</si>
  <si>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</si>
  <si>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</si>
  <si>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</si>
  <si>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</si>
  <si>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</si>
  <si>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</si>
  <si>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</si>
  <si>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</si>
  <si>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</si>
  <si>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</si>
  <si>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</si>
  <si>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</si>
  <si>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</si>
  <si>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</si>
  <si>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</si>
  <si>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</si>
  <si>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</si>
  <si>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</si>
  <si>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</si>
  <si>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</si>
  <si>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</si>
  <si>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</si>
  <si>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</si>
  <si>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</si>
  <si>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</si>
  <si>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</si>
  <si>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</si>
  <si>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</si>
  <si>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</si>
  <si>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</si>
  <si>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</si>
  <si>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</si>
  <si>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</si>
  <si>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</si>
  <si>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</si>
  <si>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</si>
  <si>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</si>
  <si>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</si>
  <si>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</si>
  <si>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</si>
  <si>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</si>
  <si>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</si>
  <si>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</si>
  <si>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</si>
  <si>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</si>
  <si>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</si>
  <si>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</si>
  <si>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</si>
  <si>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</si>
  <si>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</si>
  <si>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</si>
  <si>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</si>
  <si>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</si>
  <si>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</si>
  <si>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</si>
  <si>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</si>
  <si>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</si>
  <si>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</si>
  <si>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</si>
  <si>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</si>
  <si>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</si>
  <si>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</si>
  <si>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</si>
  <si>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</si>
  <si>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</si>
  <si>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</si>
  <si>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</si>
  <si>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</si>
  <si>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</si>
  <si>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</si>
  <si>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</si>
  <si>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</si>
  <si>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</si>
  <si>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</si>
  <si>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</si>
  <si>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</si>
  <si>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</si>
  <si>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</si>
  <si>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</si>
  <si>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</si>
  <si>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</si>
  <si>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</si>
  <si>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</si>
  <si>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</si>
  <si>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</si>
  <si>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</si>
  <si>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</si>
  <si>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</si>
  <si>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</si>
  <si>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</si>
  <si>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</si>
  <si>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</si>
  <si>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</si>
  <si>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</si>
  <si>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</si>
  <si>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</si>
  <si>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</si>
  <si>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</si>
  <si>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</si>
  <si>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</si>
  <si>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</si>
  <si>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</si>
  <si>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</si>
  <si>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</si>
  <si>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</si>
  <si>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</si>
  <si>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</si>
  <si>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</si>
  <si>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</si>
  <si>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</si>
  <si>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</si>
  <si>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</si>
  <si>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</si>
  <si>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</si>
  <si>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</si>
  <si>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</si>
  <si>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</si>
  <si>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</si>
  <si>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</si>
  <si>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</si>
  <si>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</si>
  <si>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</si>
  <si>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</si>
  <si>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</si>
  <si>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</si>
  <si>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</si>
  <si>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</si>
  <si>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</si>
  <si>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</si>
  <si>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</si>
  <si>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</si>
  <si>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</si>
  <si>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</si>
  <si>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</si>
  <si>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</si>
  <si>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</si>
  <si>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</si>
  <si>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</si>
  <si>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</si>
  <si>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</si>
  <si>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</si>
  <si>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</si>
  <si>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</si>
  <si>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</si>
  <si>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</si>
  <si>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</si>
  <si>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</si>
  <si>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</si>
  <si>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</si>
  <si>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</si>
  <si>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</si>
  <si>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</si>
  <si>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</si>
  <si>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</si>
  <si>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</si>
  <si>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</si>
  <si>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</si>
  <si>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</si>
  <si>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</si>
  <si>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</si>
  <si>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</si>
  <si>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</si>
  <si>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</si>
  <si>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</si>
  <si>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</si>
  <si>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</si>
  <si>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</si>
  <si>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</si>
  <si>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</si>
  <si>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</si>
  <si>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</si>
  <si>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</si>
  <si>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</si>
  <si>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</si>
  <si>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</si>
  <si>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</si>
  <si>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</si>
  <si>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</si>
  <si>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</si>
  <si>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</si>
  <si>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</si>
  <si>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</si>
  <si>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</si>
  <si>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</si>
  <si>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</si>
  <si>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</si>
  <si>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</si>
  <si>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</si>
  <si>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</si>
  <si>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</si>
  <si>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</si>
  <si>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</si>
  <si>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</si>
  <si>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</si>
  <si>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</si>
  <si>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</si>
  <si>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</si>
  <si>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</si>
  <si>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</si>
  <si>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</si>
  <si>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</si>
  <si>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</si>
  <si>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</si>
  <si>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</si>
  <si>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</si>
  <si>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</si>
  <si>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</si>
  <si>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</si>
  <si>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</si>
  <si>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</si>
  <si>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</si>
  <si>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</si>
  <si>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</si>
  <si>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</si>
  <si>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</si>
  <si>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</si>
  <si>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</si>
  <si>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</si>
  <si>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</si>
  <si>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</si>
  <si>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</si>
  <si>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</si>
  <si>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</si>
  <si>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</si>
  <si>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</si>
  <si>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</si>
  <si>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</si>
  <si>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</si>
  <si>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</si>
  <si>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</si>
  <si>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</si>
  <si>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</si>
  <si>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</si>
  <si>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</si>
  <si>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</si>
  <si>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</si>
  <si>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</si>
  <si>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</si>
  <si>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</si>
  <si>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</si>
  <si>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</si>
  <si>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</si>
  <si>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</si>
  <si>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</si>
  <si>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</si>
  <si>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</si>
  <si>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</si>
  <si>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</si>
  <si>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</si>
  <si>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</si>
  <si>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</si>
  <si>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</si>
  <si>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</si>
  <si>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</si>
  <si>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</si>
  <si>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</si>
  <si>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</si>
  <si>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</si>
  <si>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</si>
  <si>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</si>
  <si>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</si>
  <si>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</si>
  <si>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</si>
  <si>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</si>
  <si>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</si>
  <si>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</si>
  <si>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</si>
  <si>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</si>
  <si>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</si>
  <si>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</si>
  <si>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</si>
  <si>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</si>
  <si>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</si>
  <si>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</si>
  <si>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</si>
  <si>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</si>
  <si>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</si>
  <si>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</si>
  <si>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</si>
  <si>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</si>
  <si>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</si>
  <si>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</si>
  <si>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</si>
  <si>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</si>
  <si>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</si>
  <si>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</si>
  <si>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</si>
  <si>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</si>
  <si>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</si>
  <si>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</si>
  <si>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</si>
  <si>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</si>
  <si>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</si>
  <si>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</si>
  <si>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</si>
  <si>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</si>
  <si>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</si>
  <si>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</si>
  <si>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</si>
  <si>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</si>
  <si>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</si>
  <si>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</si>
  <si>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</si>
  <si>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</si>
  <si>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</si>
  <si>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</si>
  <si>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</si>
  <si>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</si>
  <si>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</si>
  <si>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</si>
  <si>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</si>
  <si>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</si>
  <si>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</si>
  <si>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</si>
  <si>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</si>
  <si>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</si>
  <si>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</si>
  <si>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</si>
  <si>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</si>
  <si>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</si>
  <si>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</si>
  <si>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</si>
  <si>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</si>
  <si>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</si>
  <si>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</si>
  <si>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</si>
  <si>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</si>
  <si>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</si>
  <si>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</si>
  <si>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</si>
  <si>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</si>
  <si>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</si>
  <si>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</si>
  <si>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</si>
  <si>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</si>
  <si>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</si>
  <si>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</si>
  <si>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</si>
  <si>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</si>
  <si>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</si>
  <si>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</si>
  <si>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</si>
  <si>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</si>
  <si>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</si>
  <si>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</si>
  <si>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</si>
  <si>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</si>
  <si>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</si>
  <si>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</si>
  <si>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</si>
  <si>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</si>
  <si>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</si>
  <si>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</si>
  <si>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</si>
  <si>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</si>
  <si>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</si>
  <si>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</si>
  <si>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</si>
  <si>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</si>
  <si>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</si>
  <si>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</si>
  <si>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</si>
  <si>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</si>
  <si>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</si>
  <si>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</si>
  <si>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</si>
  <si>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</si>
  <si>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</si>
  <si>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</si>
  <si>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</si>
  <si>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</si>
  <si>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</si>
  <si>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</si>
  <si>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</si>
  <si>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</si>
  <si>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</si>
  <si>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</si>
  <si>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</si>
  <si>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</si>
  <si>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</si>
  <si>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</si>
  <si>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</si>
  <si>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</si>
  <si>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</si>
  <si>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</si>
  <si>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</si>
  <si>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</si>
  <si>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</si>
  <si>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</si>
  <si>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</si>
  <si>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</si>
  <si>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</si>
  <si>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</si>
  <si>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</si>
  <si>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</si>
  <si>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</si>
  <si>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</si>
  <si>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</si>
  <si>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</si>
  <si>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</si>
  <si>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</si>
  <si>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</si>
  <si>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</si>
  <si>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</si>
  <si>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</si>
  <si>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</si>
  <si>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</si>
  <si>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</si>
  <si>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</si>
  <si>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</si>
  <si>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</si>
  <si>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</si>
  <si>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</si>
  <si>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</si>
  <si>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</si>
  <si>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</si>
  <si>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</si>
  <si>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</si>
  <si>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</si>
  <si>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</si>
  <si>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</si>
  <si>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</si>
  <si>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</si>
  <si>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</si>
  <si>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</si>
  <si>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</si>
  <si>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</si>
  <si>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</si>
  <si>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</si>
  <si>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</si>
  <si>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</si>
  <si>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</si>
  <si>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</si>
  <si>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</si>
  <si>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</si>
  <si>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</si>
  <si>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</si>
  <si>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</si>
  <si>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</si>
  <si>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</si>
  <si>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</si>
  <si>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</si>
  <si>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</si>
  <si>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</si>
  <si>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</si>
  <si>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</si>
  <si>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</si>
  <si>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</si>
  <si>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</si>
  <si>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</si>
  <si>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</si>
  <si>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</si>
  <si>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</si>
  <si>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</si>
  <si>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</si>
  <si>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</si>
  <si>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</si>
  <si>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</si>
  <si>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</si>
  <si>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</si>
  <si>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</si>
  <si>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</si>
  <si>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</si>
  <si>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</si>
  <si>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</si>
  <si>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</si>
  <si>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</si>
  <si>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</si>
  <si>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</si>
  <si>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</si>
  <si>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</si>
  <si>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</si>
  <si>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</si>
  <si>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</si>
  <si>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</si>
  <si>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</si>
  <si>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</si>
  <si>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</si>
  <si>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</si>
  <si>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</si>
  <si>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</si>
  <si>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</si>
  <si>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</si>
  <si>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</si>
  <si>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</si>
  <si>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</si>
  <si>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</si>
  <si>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</si>
  <si>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</si>
  <si>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</si>
  <si>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</si>
  <si>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</si>
  <si>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</si>
  <si>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</si>
  <si>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</si>
  <si>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</si>
  <si>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</si>
  <si>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</si>
  <si>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</si>
  <si>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</si>
  <si>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</si>
  <si>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</si>
  <si>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</si>
  <si>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</si>
  <si>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</si>
  <si>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</si>
  <si>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</si>
  <si>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</si>
  <si>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</si>
  <si>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</si>
  <si>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</si>
  <si>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</si>
  <si>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</si>
  <si>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</si>
  <si>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</si>
  <si>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</si>
  <si>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</si>
  <si>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</si>
  <si>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</si>
  <si>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</si>
  <si>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</si>
  <si>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</si>
  <si>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</si>
  <si>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</si>
  <si>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</si>
  <si>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</si>
  <si>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</si>
  <si>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</si>
  <si>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</si>
  <si>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</si>
  <si>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</si>
  <si>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</si>
  <si>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</si>
  <si>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</si>
  <si>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</si>
  <si>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</si>
  <si>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</si>
  <si>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</si>
  <si>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</si>
  <si>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</si>
  <si>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</si>
  <si>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</si>
  <si>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</si>
  <si>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</si>
  <si>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</si>
  <si>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</si>
  <si>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</si>
  <si>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</si>
  <si>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</si>
  <si>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</si>
  <si>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</si>
  <si>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</si>
  <si>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</si>
  <si>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</si>
  <si>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</si>
  <si>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</si>
  <si>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</si>
  <si>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</si>
  <si>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</si>
  <si>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</si>
  <si>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</si>
  <si>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</si>
  <si>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</si>
  <si>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</si>
  <si>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</si>
  <si>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</si>
  <si>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</si>
  <si>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</si>
  <si>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</si>
  <si>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</si>
  <si>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</si>
  <si>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</si>
  <si>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</si>
  <si>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</si>
  <si>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</si>
  <si>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</si>
  <si>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</si>
  <si>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</si>
  <si>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</si>
  <si>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</si>
  <si>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</si>
  <si>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</si>
  <si>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</si>
  <si>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</si>
  <si>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</si>
  <si>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</si>
  <si>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</si>
  <si>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</si>
  <si>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</si>
  <si>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</si>
  <si>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</si>
  <si>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</si>
  <si>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</si>
  <si>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</si>
  <si>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</si>
  <si>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</si>
  <si>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</si>
  <si>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</si>
  <si>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</si>
  <si>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</si>
  <si>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</si>
  <si>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</si>
  <si>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</si>
  <si>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</si>
  <si>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</si>
  <si>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</si>
  <si>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</si>
  <si>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</si>
  <si>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</si>
  <si>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</si>
  <si>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</si>
  <si>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rýchlokorčuľovanie - bežné transfery</t>
  </si>
  <si>
    <t>PB22010001</t>
  </si>
  <si>
    <t>PB22010024</t>
  </si>
  <si>
    <t>Poplatok za vedenie účtu</t>
  </si>
  <si>
    <t>31575951</t>
  </si>
  <si>
    <t>Poplatok za platobnú kartu</t>
  </si>
  <si>
    <t>PB22020001</t>
  </si>
  <si>
    <t>PB22020005</t>
  </si>
  <si>
    <t>Poplatok za cezhraničný príkaz</t>
  </si>
  <si>
    <t>PB22020027</t>
  </si>
  <si>
    <t>25IN001</t>
  </si>
  <si>
    <t>Hrubé mzdy vyplatené osobám (zamestnancom) vrátane odvodov zamestnávateľa
počet fyzických osôb: 1
obdobie: január 2025</t>
  </si>
  <si>
    <t>Osoba 1</t>
  </si>
  <si>
    <t>Osoba 2</t>
  </si>
  <si>
    <t>Prima banka Slovensko a.s.</t>
  </si>
  <si>
    <t xml:space="preserve">Pracovná cesta
Názov : Majstrovstvá seniorov Čína Peking
Termín : 17.3.2025 - 24.3.2025
Miesto mesto a štát: Peking, Čína
Spôsob dopravy :OA na letisko
Počet všetkých osôb na pracovnej ceste 3
z toho:
- športovci: 2
- tréneri + rozhodcovia + vedúci výpravy: 1
- ostatné osoby: </t>
  </si>
  <si>
    <t xml:space="preserve">Pracovná cesta
Názov,: SP juniorov a MS juniorov
Termín: 18.2.-5.3.2025
Miesto - mesto a štát: Quebec a Calgary, Kanada
Spôsob dopravy: LET, TAXI, BUS
Počet všetkých osôb na pracovnej ceste  4
z toho:
- športovci: 3
- tréneri + vedúci výpravy: 1
- ostatné osoby: </t>
  </si>
  <si>
    <t>tréning Calgary</t>
  </si>
  <si>
    <t>obed 3.3.25</t>
  </si>
  <si>
    <t>Mcdonald</t>
  </si>
  <si>
    <t>obed 4.3.25</t>
  </si>
  <si>
    <t>letenka Hympánová E.</t>
  </si>
  <si>
    <t>pelikan.sk</t>
  </si>
  <si>
    <t>8125013070</t>
  </si>
  <si>
    <t>cestovné poistenie</t>
  </si>
  <si>
    <t>46124063</t>
  </si>
  <si>
    <t>ERB CONSULTING s.r.o. Prešov</t>
  </si>
  <si>
    <t>Organizácia podujatia
názov podujatia: 4. kolo Slovenského pohára
miesto konania: 
termín: 12.1.2025
počet aktívnych účastníkov:  
počet odpracovaných hodín spolu:
hrubé mzdy vyplatené osobám v súvislosti s podujatím vrátane odvodov zamestnávateľa spolu (dohody, zmluvy, faktúry, a pod.) v eur:</t>
  </si>
  <si>
    <t xml:space="preserve">dobrovoľnícka činnosť - rozhodcovia a štartér </t>
  </si>
  <si>
    <t xml:space="preserve">rozhodcovia Hympánová, Palkovič a štartér Marcin, </t>
  </si>
  <si>
    <t>technické zabezpečenie a časomiera</t>
  </si>
  <si>
    <t>202501001</t>
  </si>
  <si>
    <t>Adalbert s.r.o.</t>
  </si>
  <si>
    <t>50316010</t>
  </si>
  <si>
    <t>poplatok za batožinu</t>
  </si>
  <si>
    <t>Letisko Liszt Ferenc Budapešť</t>
  </si>
  <si>
    <t>obed 10.3.25</t>
  </si>
  <si>
    <t>UMS*BJSTYJSGLHGJJLZX, Beijing</t>
  </si>
  <si>
    <t>obed 11.3.25</t>
  </si>
  <si>
    <t>HELOPAY FOOD COURT</t>
  </si>
  <si>
    <t>tréning ľad</t>
  </si>
  <si>
    <t>dialnica poplatok</t>
  </si>
  <si>
    <t>HOLIDAY FA ST2, Budapest</t>
  </si>
  <si>
    <t>OMV</t>
  </si>
  <si>
    <t>PHM adblue</t>
  </si>
  <si>
    <t>Slovnaft, dialnica Prešov</t>
  </si>
  <si>
    <t>Organizácia podujatia
názov podujatia: 5. kolo Slovenského pohára
miesto konania: 
termín: 30.3.2025
počet aktívnych účastníkov:  
počet odpracovaných hodín spolu:
hrubé mzdy vyplatené osobám v súvislosti s podujatím vrátane odvodov zamestnávateľa spolu (dohody, zmluvy, faktúry, a pod.) v eur:</t>
  </si>
  <si>
    <t>preprava matracov</t>
  </si>
  <si>
    <t>BAKOŠ s.r.o.</t>
  </si>
  <si>
    <t>Blanka Hympánová</t>
  </si>
  <si>
    <t>Hrubé mzdy vyplatené osobám (zamestnancom) vrátane odvodov zamestnávateľa - časť 2
počet fyzických osôb:  1
obdobie:  február 2025</t>
  </si>
  <si>
    <t>Hrubé mzdy vyplatené osobám (zamestnancom) vrátane odvodov zamestnávateľa
počet fyzických osôb:  1
obdobie:  február 2025</t>
  </si>
  <si>
    <t>Hrubé mzdy vyplatené osobám (zamestnancom) vrátane odvodov zamestnávateľa - časť 2
počet fyzických osôb:  1
obdobie:  marec 2025</t>
  </si>
  <si>
    <t>Hrubé mzdy vyplatené osobám (zamestnancom) vrátane odvodov zamestnávateľa
počet fyzických osôb:  1
obdobie:  marec 2025</t>
  </si>
  <si>
    <t>prenájom ľadovej plochy</t>
  </si>
  <si>
    <t>Mestské kultúrne stredisko Sabinov</t>
  </si>
  <si>
    <t>00149683</t>
  </si>
  <si>
    <t>ubytovanie</t>
  </si>
  <si>
    <t>Beijing</t>
  </si>
  <si>
    <t>letenky Jeleň, Tokárová, Karabin</t>
  </si>
  <si>
    <t>Peter Jeleň</t>
  </si>
  <si>
    <t>doplatok k vyúčtovaniu za Quebec, Calgary - auto PO - Budapešť - PO</t>
  </si>
  <si>
    <t>2519,009</t>
  </si>
  <si>
    <t>22032025</t>
  </si>
  <si>
    <t>obed 18.2.24</t>
  </si>
  <si>
    <t>Sudway  Aiport-Air Dorval</t>
  </si>
  <si>
    <t>obed 21.2.25</t>
  </si>
  <si>
    <t>Sandwicherie Fastoche Quebec</t>
  </si>
  <si>
    <t>obed 22.1.25</t>
  </si>
  <si>
    <t>obed 23.1.25</t>
  </si>
  <si>
    <t>obed 24.1.25</t>
  </si>
  <si>
    <t>SSP Canada Vancouver Airport</t>
  </si>
  <si>
    <t>večera 24.2.25</t>
  </si>
  <si>
    <t>Pork and Pickle Quebeck</t>
  </si>
  <si>
    <t>Stadium Calgary</t>
  </si>
  <si>
    <t>Heathrow Airport</t>
  </si>
  <si>
    <t>taxi Calgary</t>
  </si>
  <si>
    <t>Checker Cabs Calgary</t>
  </si>
  <si>
    <t>1220-2166</t>
  </si>
  <si>
    <t>Speed Skating Canada</t>
  </si>
  <si>
    <t>42223289</t>
  </si>
  <si>
    <t>Športový klub mládeža Akademik Prešov</t>
  </si>
  <si>
    <t>trénerské služby počas pretekov- Hympánová</t>
  </si>
  <si>
    <t>trénerské služby počas pretekov- Jeleň</t>
  </si>
  <si>
    <t>ubytovanie Calgary</t>
  </si>
  <si>
    <t>Best Western Plus Village Park Inn</t>
  </si>
  <si>
    <t>cestovné autobusom Montreal - Quebec</t>
  </si>
  <si>
    <t>ICE Currency Dorval</t>
  </si>
  <si>
    <t>004/2025</t>
  </si>
  <si>
    <t>cestovné poistenie- celková suma 336€, ale uplatňujeme si 155,02€</t>
  </si>
  <si>
    <t xml:space="preserve">Pracovná cesta
Názov,:ME drážďany
Termín: 15.1.2025 - 20.1.2025 
Miesto - mesto a štát: Gdansk, Poľsko
Spôsob dopravy: automobil
Počet všetkých osôb na pracovnej ceste  4
z toho:
- športovci: 3
- tréneri + vedúci výpravy: 1
- ostatné osoby: </t>
  </si>
  <si>
    <t>Trénerské služby Jeleň - doplatok</t>
  </si>
  <si>
    <t xml:space="preserve">Pracovná cesta
Názov,:EYOF Bakuriani
Termín: 7.2.2025 - 17.2.2025
Miesto - mesto a štát: Bakuriani
Spôsob dopravy: automobil, LETECKY
Počet všetkých osôb na pracovnej ceste  3
z toho:
- športovci: 2
- tréneri + vedúci výpravy: 1
- ostatné osoby: </t>
  </si>
  <si>
    <t>prenájom ľadu</t>
  </si>
  <si>
    <t>Športový klub Short track Spišská Nová Ves</t>
  </si>
  <si>
    <t>dobrovoľnícka činnosť - pomocní personál</t>
  </si>
  <si>
    <t>pomocní personál - J. Kmecová, M. Eliaš, P. Paroulek, S. Paroulek</t>
  </si>
  <si>
    <t>nákup medailí, pohárov, emblémov</t>
  </si>
  <si>
    <t>MAAD.sk, s.r.o., Košice</t>
  </si>
  <si>
    <t>Kooperativa poistka auto - PZP</t>
  </si>
  <si>
    <t xml:space="preserve">dobrovoľnícka činnosť - rozhodcovia, štartér a ostatní </t>
  </si>
  <si>
    <t>Kooperativa poistka auto - havarijna</t>
  </si>
  <si>
    <t>Mesačný poplatok karta Mastercard Gold</t>
  </si>
  <si>
    <t>RT Service s.r.o.</t>
  </si>
  <si>
    <t>RK Inlinecenter Košice</t>
  </si>
  <si>
    <t>SKM Akademik</t>
  </si>
  <si>
    <t xml:space="preserve">A. Valach, G. Marcin, M. Sarossyova, M. Sasarakova, S. Paroulek, M. Elias, L. Fodorova, Z. Onuskova, </t>
  </si>
  <si>
    <t>Vedenie účtovníctva vrátane poradenstva - 1. polrok</t>
  </si>
  <si>
    <t>Ing. Roman Iskra - Profin</t>
  </si>
  <si>
    <t>50728857</t>
  </si>
  <si>
    <t>22005064</t>
  </si>
  <si>
    <t>Kateřina Novotná</t>
  </si>
  <si>
    <t>TOP TEAM - Tamara Tokárová - činnosť osobného trénera</t>
  </si>
  <si>
    <t>Príspevok klubu</t>
  </si>
  <si>
    <t>Prešovský rýchlokorčuliarsky klub PRK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</si>
</sst>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2"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sz val="8"/>
      <color rgb="FF00B0F0"/>
      <name val="Arial"/>
      <family val="2"/>
      <charset val="238"/>
    </font>
    <font>
      <b/>
      <sz val="9"/>
      <color indexed="81"/>
      <name val="Segoe UI"/>
      <family val="2"/>
      <charset val="238"/>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
      <patternFill patternType="solid">
        <fgColor rgb="FFFFFFCC"/>
        <bgColor rgb="FF000000"/>
      </patternFill>
    </fill>
    <fill>
      <patternFill patternType="solid">
        <fgColor theme="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8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49" fontId="90" fillId="3" borderId="0" xfId="0" applyNumberFormat="1" applyFont="1" applyFill="1" applyAlignment="1" applyProtection="1">
      <alignment vertical="top" wrapText="1"/>
      <protection locked="0"/>
    </xf>
    <xf numFmtId="4" fontId="61" fillId="3" borderId="0" xfId="0" applyNumberFormat="1" applyFont="1" applyFill="1"/>
    <xf numFmtId="0" fontId="1" fillId="17" borderId="0" xfId="0" applyFont="1" applyFill="1" applyAlignment="1">
      <alignment vertical="top" wrapText="1"/>
    </xf>
    <xf numFmtId="49" fontId="1" fillId="18" borderId="0" xfId="0" applyNumberFormat="1" applyFont="1" applyFill="1" applyAlignment="1" applyProtection="1">
      <alignment vertical="top" wrapText="1"/>
      <protection locked="0"/>
    </xf>
    <xf numFmtId="164" fontId="1" fillId="18" borderId="0" xfId="0" applyNumberFormat="1" applyFont="1" applyFill="1" applyAlignment="1" applyProtection="1">
      <alignment vertical="top"/>
      <protection locked="0"/>
    </xf>
    <xf numFmtId="4" fontId="1" fillId="18" borderId="0" xfId="0" applyNumberFormat="1" applyFont="1" applyFill="1" applyAlignment="1" applyProtection="1">
      <alignment vertical="top"/>
      <protection locked="0"/>
    </xf>
    <xf numFmtId="3" fontId="1" fillId="18" borderId="0" xfId="0" applyNumberFormat="1" applyFont="1" applyFill="1" applyAlignment="1" applyProtection="1">
      <alignment horizontal="center" vertical="top"/>
      <protection locked="0"/>
    </xf>
    <xf numFmtId="0" fontId="63" fillId="0" borderId="0" xfId="0" applyFont="1"/>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00000000-0005-0000-0000-000000000000}"/>
    <cellStyle name="Hypertextové prepojenie" xfId="1" builtinId="8"/>
    <cellStyle name="Hypertextové prepojenie 2" xfId="2" xr:uid="{00000000-0005-0000-0000-000002000000}"/>
    <cellStyle name="Normal 2" xfId="3" xr:uid="{00000000-0005-0000-0000-000003000000}"/>
    <cellStyle name="Normal 3" xfId="4" xr:uid="{00000000-0005-0000-0000-000004000000}"/>
    <cellStyle name="Normal 3 2" xfId="5" xr:uid="{00000000-0005-0000-0000-000005000000}"/>
    <cellStyle name="Normal 3_2013-01-000-SportoveOdvetvia" xfId="6" xr:uid="{00000000-0005-0000-0000-000006000000}"/>
    <cellStyle name="Normal 4" xfId="7" xr:uid="{00000000-0005-0000-0000-000007000000}"/>
    <cellStyle name="Normal 5" xfId="8" xr:uid="{00000000-0005-0000-0000-000008000000}"/>
    <cellStyle name="Normálna" xfId="0" builtinId="0"/>
    <cellStyle name="Normálna 2" xfId="9" xr:uid="{00000000-0005-0000-0000-00000A000000}"/>
    <cellStyle name="Normálna 2 2" xfId="10" xr:uid="{00000000-0005-0000-0000-00000B000000}"/>
    <cellStyle name="Normálna 2 3" xfId="11" xr:uid="{00000000-0005-0000-0000-00000C000000}"/>
    <cellStyle name="Normálna 3" xfId="12" xr:uid="{00000000-0005-0000-0000-00000D000000}"/>
    <cellStyle name="Normálna 3 2" xfId="13" xr:uid="{00000000-0005-0000-0000-00000E000000}"/>
    <cellStyle name="Normálna 3 3" xfId="14" xr:uid="{00000000-0005-0000-0000-00000F000000}"/>
    <cellStyle name="Normálna 4" xfId="15" xr:uid="{00000000-0005-0000-0000-000010000000}"/>
    <cellStyle name="Normálna 4 2" xfId="16" xr:uid="{00000000-0005-0000-0000-000011000000}"/>
    <cellStyle name="Normálna 5" xfId="17" xr:uid="{00000000-0005-0000-0000-000012000000}"/>
    <cellStyle name="Normálna 5 2" xfId="18" xr:uid="{00000000-0005-0000-0000-000013000000}"/>
    <cellStyle name="Normálna 5 3" xfId="19" xr:uid="{00000000-0005-0000-0000-000014000000}"/>
    <cellStyle name="Normálna 5 4" xfId="20" xr:uid="{00000000-0005-0000-0000-000015000000}"/>
    <cellStyle name="Normálna 6" xfId="21" xr:uid="{00000000-0005-0000-0000-000016000000}"/>
    <cellStyle name="Normálna 7" xfId="22" xr:uid="{00000000-0005-0000-0000-000017000000}"/>
    <cellStyle name="Normálna 7 2" xfId="23" xr:uid="{00000000-0005-0000-0000-000018000000}"/>
    <cellStyle name="Normálna 8" xfId="24" xr:uid="{00000000-0005-0000-0000-000019000000}"/>
    <cellStyle name="normálne 2" xfId="25" xr:uid="{00000000-0005-0000-0000-00001A000000}"/>
    <cellStyle name="normálne 2 2" xfId="26" xr:uid="{00000000-0005-0000-0000-00001B000000}"/>
    <cellStyle name="normálne 2 2 2" xfId="27" xr:uid="{00000000-0005-0000-0000-00001C000000}"/>
    <cellStyle name="normálne 2 3" xfId="28" xr:uid="{00000000-0005-0000-0000-00001D000000}"/>
    <cellStyle name="normálne 2 4" xfId="29" xr:uid="{00000000-0005-0000-0000-00001E000000}"/>
    <cellStyle name="Normálne 3" xfId="30" xr:uid="{00000000-0005-0000-0000-00001F000000}"/>
  </cellStyles>
  <dxfs count="117">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42" val="2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9" t="s">
        <v>0</v>
      </c>
      <c r="C1" s="324"/>
      <c r="D1" s="324"/>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1384</v>
      </c>
      <c r="C6" s="205"/>
      <c r="D6" s="205"/>
    </row>
    <row r="7" spans="1:4" s="18" customFormat="1" ht="15" customHeight="1" x14ac:dyDescent="0.2">
      <c r="A7" s="297" t="s">
        <v>4</v>
      </c>
      <c r="C7" s="205"/>
      <c r="D7" s="205"/>
    </row>
    <row r="8" spans="1:4" s="18" customFormat="1" ht="15" customHeight="1" x14ac:dyDescent="0.2">
      <c r="A8" s="269" t="s">
        <v>1385</v>
      </c>
      <c r="C8" s="205"/>
      <c r="D8" s="205"/>
    </row>
    <row r="9" spans="1:4" s="18" customFormat="1" ht="15" customHeight="1" x14ac:dyDescent="0.2">
      <c r="A9" s="269" t="s">
        <v>1386</v>
      </c>
      <c r="C9" s="205"/>
      <c r="D9" s="205"/>
    </row>
    <row r="10" spans="1:4" s="18" customFormat="1" ht="15.75" customHeight="1" x14ac:dyDescent="0.2">
      <c r="A10" s="297" t="s">
        <v>1387</v>
      </c>
      <c r="C10" s="205"/>
      <c r="D10" s="205"/>
    </row>
    <row r="11" spans="1:4" s="18" customFormat="1" ht="42.75" customHeight="1" x14ac:dyDescent="0.2">
      <c r="A11" s="297" t="s">
        <v>1388</v>
      </c>
      <c r="C11" s="205"/>
      <c r="D11" s="205"/>
    </row>
    <row r="12" spans="1:4" s="18" customFormat="1" ht="20.45" customHeight="1" x14ac:dyDescent="0.2">
      <c r="A12" s="305" t="s">
        <v>1407</v>
      </c>
      <c r="C12" s="205"/>
      <c r="D12" s="205"/>
    </row>
    <row r="13" spans="1:4" s="18" customFormat="1" ht="23.45" customHeight="1" x14ac:dyDescent="0.2">
      <c r="A13" s="310"/>
      <c r="C13" s="205"/>
      <c r="D13" s="205"/>
    </row>
    <row r="14" spans="1:4" s="18" customFormat="1" ht="18" x14ac:dyDescent="0.2">
      <c r="A14" s="311" t="s">
        <v>5</v>
      </c>
      <c r="C14" s="205"/>
      <c r="D14" s="205"/>
    </row>
    <row r="15" spans="1:4" ht="16.350000000000001" customHeight="1" x14ac:dyDescent="0.2">
      <c r="A15" s="127"/>
      <c r="C15" s="21"/>
    </row>
    <row r="16" spans="1:4" ht="306" x14ac:dyDescent="0.2">
      <c r="A16" s="299" t="s">
        <v>6</v>
      </c>
      <c r="C16" s="21"/>
    </row>
    <row r="17" spans="1:4" ht="17.45" customHeight="1" x14ac:dyDescent="0.2">
      <c r="A17" s="21"/>
      <c r="C17" s="21"/>
    </row>
    <row r="18" spans="1:4" ht="226.35" customHeight="1" x14ac:dyDescent="0.2">
      <c r="A18" s="299" t="s">
        <v>7</v>
      </c>
      <c r="B18" s="257"/>
      <c r="C18" s="21"/>
    </row>
    <row r="19" spans="1:4" ht="30.6" customHeight="1" x14ac:dyDescent="0.2">
      <c r="A19" s="21"/>
      <c r="B19" s="257"/>
      <c r="C19" s="21"/>
    </row>
    <row r="20" spans="1:4" ht="26.25" customHeight="1" x14ac:dyDescent="0.2">
      <c r="A20" s="300" t="s">
        <v>8</v>
      </c>
      <c r="C20" s="21"/>
    </row>
    <row r="21" spans="1:4" ht="38.25" x14ac:dyDescent="0.2">
      <c r="A21" s="19" t="s">
        <v>9</v>
      </c>
      <c r="C21" s="325"/>
      <c r="D21" s="325"/>
    </row>
    <row r="22" spans="1:4" x14ac:dyDescent="0.2">
      <c r="C22" s="326"/>
      <c r="D22" s="325"/>
    </row>
    <row r="23" spans="1:4" ht="63.75" x14ac:dyDescent="0.2">
      <c r="A23" s="23" t="s">
        <v>1408</v>
      </c>
      <c r="C23" s="255"/>
      <c r="D23" s="256"/>
    </row>
    <row r="24" spans="1:4" ht="12.75" customHeight="1" x14ac:dyDescent="0.2">
      <c r="C24" s="322"/>
      <c r="D24" s="323"/>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1389</v>
      </c>
    </row>
    <row r="32" spans="1:4" ht="12.6" customHeight="1" x14ac:dyDescent="0.2"/>
    <row r="33" spans="1:3" ht="15.75" customHeight="1" x14ac:dyDescent="0.2">
      <c r="A33" s="19" t="s">
        <v>1390</v>
      </c>
    </row>
    <row r="34" spans="1:3" ht="12.6" customHeight="1" x14ac:dyDescent="0.2"/>
    <row r="35" spans="1:3" ht="51" x14ac:dyDescent="0.2">
      <c r="A35" s="19" t="s">
        <v>1392</v>
      </c>
    </row>
    <row r="36" spans="1:3" ht="12" customHeight="1" x14ac:dyDescent="0.2"/>
    <row r="37" spans="1:3" ht="25.5" x14ac:dyDescent="0.2">
      <c r="A37" s="271" t="s">
        <v>1391</v>
      </c>
    </row>
    <row r="39" spans="1:3" ht="76.5" x14ac:dyDescent="0.2">
      <c r="A39" s="23" t="s">
        <v>1393</v>
      </c>
    </row>
    <row r="40" spans="1:3" ht="12.75" customHeight="1" x14ac:dyDescent="0.2"/>
    <row r="41" spans="1:3" ht="25.5" x14ac:dyDescent="0.2">
      <c r="A41" s="19" t="s">
        <v>13</v>
      </c>
    </row>
    <row r="42" spans="1:3" ht="12.75" customHeight="1" x14ac:dyDescent="0.2"/>
    <row r="43" spans="1:3" ht="81.75" customHeight="1" x14ac:dyDescent="0.2">
      <c r="A43" s="295" t="s">
        <v>14</v>
      </c>
      <c r="C43" s="22"/>
    </row>
    <row r="44" spans="1:3" ht="64.5" customHeight="1" x14ac:dyDescent="0.2">
      <c r="A44" s="301" t="s">
        <v>1394</v>
      </c>
      <c r="C44" s="22"/>
    </row>
    <row r="45" spans="1:3" ht="12.75" customHeight="1" x14ac:dyDescent="0.2">
      <c r="A45" s="294"/>
      <c r="C45" s="22"/>
    </row>
    <row r="46" spans="1:3" ht="41.45" customHeight="1" x14ac:dyDescent="0.2">
      <c r="A46" s="302" t="s">
        <v>15</v>
      </c>
      <c r="C46" s="22"/>
    </row>
    <row r="47" spans="1:3" ht="11.45" customHeight="1" x14ac:dyDescent="0.2"/>
    <row r="48" spans="1:3" x14ac:dyDescent="0.2">
      <c r="A48" s="303" t="s">
        <v>1395</v>
      </c>
    </row>
    <row r="49" spans="1:1" ht="12" customHeight="1" x14ac:dyDescent="0.2"/>
    <row r="50" spans="1:1" ht="38.25" x14ac:dyDescent="0.2">
      <c r="A50" s="19" t="s">
        <v>1396</v>
      </c>
    </row>
    <row r="51" spans="1:1" ht="12.75" customHeight="1" x14ac:dyDescent="0.2"/>
    <row r="52" spans="1:1" ht="76.5" x14ac:dyDescent="0.2">
      <c r="A52" s="19" t="s">
        <v>1397</v>
      </c>
    </row>
    <row r="53" spans="1:1" ht="12.75" customHeight="1" x14ac:dyDescent="0.2"/>
    <row r="54" spans="1:1" ht="38.25" x14ac:dyDescent="0.2">
      <c r="A54" s="19" t="s">
        <v>1398</v>
      </c>
    </row>
    <row r="56" spans="1:1" x14ac:dyDescent="0.2">
      <c r="A56" s="19" t="s">
        <v>16</v>
      </c>
    </row>
    <row r="58" spans="1:1" x14ac:dyDescent="0.2">
      <c r="A58" s="19" t="s">
        <v>17</v>
      </c>
    </row>
    <row r="60" spans="1:1" ht="121.7" customHeight="1" x14ac:dyDescent="0.2">
      <c r="A60" s="23" t="s">
        <v>1399</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1400</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2" t="s">
        <v>1418</v>
      </c>
    </row>
    <row r="73" spans="1:1" ht="38.25" x14ac:dyDescent="0.2">
      <c r="A73" s="23" t="s">
        <v>1419</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6"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1409</v>
      </c>
    </row>
    <row r="96" spans="1:2" x14ac:dyDescent="0.2">
      <c r="A96" s="23"/>
    </row>
    <row r="97" spans="1:4" x14ac:dyDescent="0.2">
      <c r="A97" s="260" t="s">
        <v>40</v>
      </c>
    </row>
    <row r="98" spans="1:4" ht="68.45" customHeight="1" x14ac:dyDescent="0.2">
      <c r="A98" s="23" t="s">
        <v>1410</v>
      </c>
    </row>
    <row r="99" spans="1:4" x14ac:dyDescent="0.2">
      <c r="A99" s="23"/>
    </row>
    <row r="100" spans="1:4" x14ac:dyDescent="0.2">
      <c r="A100" s="260" t="s">
        <v>41</v>
      </c>
    </row>
    <row r="101" spans="1:4" ht="89.25" x14ac:dyDescent="0.2">
      <c r="A101" s="23" t="s">
        <v>1411</v>
      </c>
    </row>
    <row r="102" spans="1:4" x14ac:dyDescent="0.2">
      <c r="A102" s="23"/>
    </row>
    <row r="103" spans="1:4" x14ac:dyDescent="0.2">
      <c r="A103" s="298" t="s">
        <v>42</v>
      </c>
    </row>
    <row r="104" spans="1:4" ht="51" x14ac:dyDescent="0.2">
      <c r="A104" s="23" t="s">
        <v>1412</v>
      </c>
    </row>
    <row r="105" spans="1:4" x14ac:dyDescent="0.2">
      <c r="A105" s="23"/>
      <c r="B105" s="20" t="s">
        <v>43</v>
      </c>
    </row>
    <row r="106" spans="1:4" x14ac:dyDescent="0.2">
      <c r="A106" s="260" t="s">
        <v>44</v>
      </c>
    </row>
    <row r="107" spans="1:4" ht="71.25" customHeight="1" x14ac:dyDescent="0.2">
      <c r="A107" s="19" t="s">
        <v>1413</v>
      </c>
    </row>
    <row r="108" spans="1:4" ht="38.25" x14ac:dyDescent="0.2">
      <c r="A108" s="19" t="s">
        <v>1403</v>
      </c>
    </row>
    <row r="109" spans="1:4" ht="25.5" x14ac:dyDescent="0.2">
      <c r="A109" s="19" t="s">
        <v>45</v>
      </c>
    </row>
    <row r="110" spans="1:4" ht="10.5" customHeight="1" x14ac:dyDescent="0.2">
      <c r="D110" s="20" t="s">
        <v>43</v>
      </c>
    </row>
    <row r="111" spans="1:4" ht="99.75" customHeight="1" x14ac:dyDescent="0.2">
      <c r="A111" s="23" t="s">
        <v>1402</v>
      </c>
    </row>
    <row r="112" spans="1:4" ht="25.5" x14ac:dyDescent="0.2">
      <c r="A112" s="19" t="s">
        <v>1401</v>
      </c>
    </row>
    <row r="114" spans="1:2" ht="178.5" x14ac:dyDescent="0.2">
      <c r="A114" s="23" t="s">
        <v>1414</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1415</v>
      </c>
    </row>
    <row r="128" spans="1:2" ht="12.75" customHeight="1" x14ac:dyDescent="0.2">
      <c r="A128" s="308" t="s">
        <v>23</v>
      </c>
    </row>
    <row r="129" spans="1:1" ht="15.75" customHeight="1" x14ac:dyDescent="0.2">
      <c r="A129" s="307" t="s">
        <v>55</v>
      </c>
    </row>
    <row r="130" spans="1:1" ht="12.75" customHeight="1" x14ac:dyDescent="0.2">
      <c r="A130" s="23"/>
    </row>
    <row r="131" spans="1:1" x14ac:dyDescent="0.2">
      <c r="A131" s="298" t="s">
        <v>56</v>
      </c>
    </row>
    <row r="132" spans="1:1" ht="40.700000000000003" customHeight="1" x14ac:dyDescent="0.2">
      <c r="A132" s="23" t="s">
        <v>1404</v>
      </c>
    </row>
    <row r="133" spans="1:1" ht="61.5" customHeight="1" x14ac:dyDescent="0.2">
      <c r="A133" s="304" t="s">
        <v>1416</v>
      </c>
    </row>
    <row r="134" spans="1:1" x14ac:dyDescent="0.2">
      <c r="A134" s="260" t="s">
        <v>1417</v>
      </c>
    </row>
    <row r="135" spans="1:1" ht="102" x14ac:dyDescent="0.2">
      <c r="A135" s="304" t="s">
        <v>1405</v>
      </c>
    </row>
    <row r="136" spans="1:1" x14ac:dyDescent="0.2">
      <c r="A136"/>
    </row>
    <row r="137" spans="1:1" ht="71.45" customHeight="1" x14ac:dyDescent="0.2">
      <c r="A137" s="303" t="s">
        <v>1406</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27" t="s">
        <v>57</v>
      </c>
      <c r="B1" s="327"/>
      <c r="C1" s="327"/>
      <c r="D1" s="327"/>
      <c r="E1" s="327"/>
      <c r="F1" s="327"/>
      <c r="G1" s="327"/>
      <c r="H1" s="327"/>
      <c r="I1" s="52"/>
      <c r="J1" s="37"/>
    </row>
    <row r="2" spans="1:11" ht="15.75" x14ac:dyDescent="0.25">
      <c r="A2" s="333" t="s">
        <v>58</v>
      </c>
      <c r="B2" s="333"/>
      <c r="C2" s="333"/>
      <c r="D2" s="333"/>
      <c r="E2" s="333"/>
      <c r="F2" s="333"/>
      <c r="G2" s="333"/>
      <c r="H2" s="331" t="str">
        <f>+Doklady!I100</f>
        <v>V1</v>
      </c>
      <c r="I2" s="331"/>
    </row>
    <row r="3" spans="1:11" ht="15" x14ac:dyDescent="0.25">
      <c r="A3" s="40"/>
      <c r="B3" s="40"/>
      <c r="C3" s="40"/>
      <c r="D3" s="40"/>
      <c r="E3" s="40"/>
      <c r="F3" s="40"/>
      <c r="G3" s="40"/>
      <c r="H3" s="332">
        <f>+Doklady!I101</f>
        <v>45666</v>
      </c>
      <c r="I3" s="332"/>
    </row>
    <row r="4" spans="1:11" ht="15.75" customHeight="1" x14ac:dyDescent="0.2">
      <c r="A4" s="41" t="s">
        <v>59</v>
      </c>
      <c r="B4" s="328" t="s">
        <v>60</v>
      </c>
      <c r="C4" s="329"/>
      <c r="D4" s="329"/>
      <c r="E4" s="330"/>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16" priority="2" stopIfTrue="1">
      <formula>$A78&lt;&gt;""</formula>
    </cfRule>
  </conditionalFormatting>
  <conditionalFormatting sqref="A8:I76 I78">
    <cfRule type="expression" dxfId="115" priority="7" stopIfTrue="1">
      <formula>$A8&lt;&gt;""</formula>
    </cfRule>
  </conditionalFormatting>
  <conditionalFormatting sqref="B78:H2888">
    <cfRule type="expression" dxfId="114" priority="3" stopIfTrue="1">
      <formula>$A78&lt;&gt;""</formula>
    </cfRule>
  </conditionalFormatting>
  <conditionalFormatting sqref="D2886:D2913">
    <cfRule type="expression" dxfId="113" priority="6" stopIfTrue="1">
      <formula>$A2886&lt;&gt;""</formula>
    </cfRule>
  </conditionalFormatting>
  <dataValidations count="6">
    <dataValidation type="date" allowBlank="1" showInputMessage="1" showErrorMessage="1" sqref="D79:D2913" xr:uid="{00000000-0002-0000-0100-000000000000}">
      <formula1>41640</formula1>
      <formula2>42004</formula2>
    </dataValidation>
    <dataValidation type="date" allowBlank="1" showInputMessage="1" showErrorMessage="1" sqref="D7" xr:uid="{00000000-0002-0000-0100-000001000000}">
      <formula1>42370</formula1>
      <formula2>42735</formula2>
    </dataValidation>
    <dataValidation type="list" allowBlank="1" showInputMessage="1" sqref="E78:F2885 E8:F23 E24:F76" xr:uid="{00000000-0002-0000-0100-000002000000}">
      <formula1>#REF!</formula1>
    </dataValidation>
    <dataValidation allowBlank="1" sqref="B78:C2885 B8:C23 B24:C76" xr:uid="{00000000-0002-0000-0100-000003000000}"/>
    <dataValidation type="decimal" operator="greaterThan" allowBlank="1" showInputMessage="1" showErrorMessage="1" sqref="H78:H2885 I78 H8:I23 H24:I76" xr:uid="{00000000-0002-0000-0100-000004000000}">
      <formula1>0</formula1>
    </dataValidation>
    <dataValidation type="date" allowBlank="1" showInputMessage="1" showErrorMessage="1" sqref="D78 D8:D23 D24:D76" xr:uid="{00000000-0002-0000-0100-000005000000}">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
    <pageSetUpPr fitToPage="1"/>
  </sheetPr>
  <dimension ref="A1:G61"/>
  <sheetViews>
    <sheetView zoomScaleNormal="100" workbookViewId="0">
      <selection activeCell="B12" sqref="B12"/>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36" t="s">
        <v>311</v>
      </c>
      <c r="B1" s="337"/>
      <c r="C1" s="174">
        <v>45688</v>
      </c>
      <c r="D1" s="26"/>
      <c r="G1" s="252">
        <v>45688</v>
      </c>
    </row>
    <row r="2" spans="1:7" ht="15" x14ac:dyDescent="0.25">
      <c r="A2" s="28"/>
      <c r="B2" s="28"/>
      <c r="G2" s="252">
        <v>45716</v>
      </c>
    </row>
    <row r="3" spans="1:7" ht="14.25" x14ac:dyDescent="0.2">
      <c r="A3" s="30" t="s">
        <v>312</v>
      </c>
      <c r="B3" s="334" t="str">
        <f>INDEX(Adr!B:B,Doklady!B102+1)</f>
        <v>Slovenský rýchlokorčuliarsky zväz</v>
      </c>
      <c r="C3" s="334"/>
      <c r="D3" s="334"/>
      <c r="G3" s="252">
        <v>45747</v>
      </c>
    </row>
    <row r="4" spans="1:7" ht="14.25" x14ac:dyDescent="0.2">
      <c r="A4" s="30" t="s">
        <v>313</v>
      </c>
      <c r="B4" s="29" t="str">
        <f>RIGHT("0000"&amp;INDEX(Adr!A:A,Doklady!B102+1),8)</f>
        <v>30688060</v>
      </c>
      <c r="G4" s="252">
        <v>45777</v>
      </c>
    </row>
    <row r="5" spans="1:7" ht="14.25" x14ac:dyDescent="0.2">
      <c r="A5" s="30" t="s">
        <v>314</v>
      </c>
      <c r="B5" s="29" t="str">
        <f>INDEX(Adr!D:D,Doklady!B102+1)&amp;", "&amp;INDEX(Adr!E:E,Doklady!B102+1)</f>
        <v>Bancíkovej 17007/1A, Bratislava 2</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v>17300</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17300</v>
      </c>
      <c r="G15" s="252"/>
    </row>
    <row r="16" spans="1:7" ht="14.25" x14ac:dyDescent="0.2">
      <c r="G16" s="252"/>
    </row>
    <row r="17" spans="1:5" ht="72" customHeight="1" x14ac:dyDescent="0.2">
      <c r="A17" s="335" t="s">
        <v>328</v>
      </c>
      <c r="B17" s="335"/>
      <c r="C17" s="335"/>
      <c r="D17" s="335"/>
      <c r="E17" s="21"/>
    </row>
    <row r="61" spans="1:1" x14ac:dyDescent="0.2">
      <c r="A61" s="29">
        <v>15</v>
      </c>
    </row>
  </sheetData>
  <sheetProtection selectLockedCells="1"/>
  <mergeCells count="3">
    <mergeCell ref="B3:D3"/>
    <mergeCell ref="A17:D17"/>
    <mergeCell ref="A1:B1"/>
  </mergeCells>
  <dataValidations count="2">
    <dataValidation type="list" allowBlank="1" showInputMessage="1" showErrorMessage="1" sqref="C1" xr:uid="{00000000-0002-0000-0200-000000000000}">
      <formula1>$G$1:$G$12</formula1>
    </dataValidation>
    <dataValidation type="decimal" allowBlank="1" showInputMessage="1" showErrorMessage="1" sqref="C10:C14" xr:uid="{00000000-0002-0000-0200-000001000000}">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9"/>
  <dimension ref="A1:Z145"/>
  <sheetViews>
    <sheetView topLeftCell="A4"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46" t="s">
        <v>329</v>
      </c>
      <c r="B1" s="346"/>
      <c r="C1" s="346"/>
      <c r="D1" s="346"/>
      <c r="E1" s="346"/>
      <c r="F1" s="346"/>
      <c r="G1" s="346"/>
      <c r="H1" s="346"/>
      <c r="I1" s="346"/>
    </row>
    <row r="2" spans="1:26" ht="7.5" customHeight="1" x14ac:dyDescent="0.2">
      <c r="C2" s="8"/>
      <c r="D2" s="8"/>
      <c r="E2" s="8"/>
      <c r="F2" s="8"/>
      <c r="G2" s="8"/>
      <c r="H2" s="8"/>
      <c r="I2" s="8"/>
    </row>
    <row r="3" spans="1:26" s="9" customFormat="1" ht="26.1" customHeight="1" x14ac:dyDescent="0.2">
      <c r="B3" s="160" t="s">
        <v>59</v>
      </c>
      <c r="C3" s="347" t="str">
        <f>INDEX(Adr!B2:B80,Doklady!B102)</f>
        <v>Slovenský rýchlokorčuliarsky zväz</v>
      </c>
      <c r="D3" s="347"/>
      <c r="E3" s="347"/>
      <c r="F3" s="347"/>
      <c r="G3" s="215"/>
      <c r="H3" s="215"/>
      <c r="I3" s="65" t="str">
        <f>Doklady!I100</f>
        <v>V1</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INDEX(Adr!A2:A104,Doklady!B102)</f>
        <v>30688060</v>
      </c>
      <c r="I4" s="65">
        <f>Doklady!I101</f>
        <v>45666</v>
      </c>
      <c r="J4" s="85"/>
      <c r="K4" s="85"/>
      <c r="L4" s="85"/>
      <c r="M4" s="85"/>
      <c r="N4" s="85"/>
      <c r="O4" s="85"/>
      <c r="P4" s="85"/>
      <c r="Q4" s="85"/>
      <c r="R4" s="85"/>
      <c r="S4" s="85"/>
      <c r="T4" s="85"/>
      <c r="U4" s="85"/>
      <c r="V4" s="85"/>
      <c r="W4" s="85"/>
      <c r="X4" s="85"/>
      <c r="Y4" s="85"/>
      <c r="Z4" s="85"/>
    </row>
    <row r="5" spans="1:26" s="9" customFormat="1" ht="12.75" x14ac:dyDescent="0.2">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INDEX(Adr!D2:D104,Doklady!B102)&amp;", "&amp;INDEX(Adr!E2:E104,Doklady!B102)&amp;", "&amp;INDEX(Adr!F2:F104,Doklady!B102)</f>
        <v>Bancíkovej 17007/1A, Bratislava 2, 821 03</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48" t="s">
        <v>334</v>
      </c>
      <c r="F9" s="349"/>
      <c r="J9" s="8"/>
      <c r="L9" s="118"/>
      <c r="M9" s="118"/>
      <c r="N9" s="118"/>
      <c r="O9" s="118"/>
      <c r="P9" s="118"/>
      <c r="Q9" s="118"/>
      <c r="R9" s="118"/>
      <c r="S9" s="118"/>
    </row>
    <row r="10" spans="1:26" ht="18" x14ac:dyDescent="0.25">
      <c r="A10" s="69" t="s">
        <v>317</v>
      </c>
      <c r="B10" s="70" t="s">
        <v>318</v>
      </c>
      <c r="C10" s="126">
        <f>SUMIF(FP!J:J,Doklady!$B$1&amp;A10,FP!D:D)</f>
        <v>0</v>
      </c>
      <c r="D10" s="126">
        <f>C10-E10</f>
        <v>0</v>
      </c>
      <c r="E10" s="339">
        <f>SUMIF(K:K,A10,I:I)</f>
        <v>0</v>
      </c>
      <c r="F10" s="340"/>
      <c r="L10" s="120" t="s">
        <v>335</v>
      </c>
      <c r="M10" s="118"/>
      <c r="N10" s="118"/>
      <c r="O10" s="118"/>
      <c r="P10" s="118"/>
      <c r="Q10" s="118"/>
      <c r="R10" s="118"/>
      <c r="S10" s="118"/>
    </row>
    <row r="11" spans="1:26" ht="18" x14ac:dyDescent="0.25">
      <c r="A11" s="69" t="s">
        <v>319</v>
      </c>
      <c r="B11" s="70" t="s">
        <v>320</v>
      </c>
      <c r="C11" s="126">
        <f>SUMIF(FP!J:J,Doklady!$B$1&amp;A11,FP!D:D)</f>
        <v>69201</v>
      </c>
      <c r="D11" s="126">
        <f>+C11-E11</f>
        <v>29641.550000000003</v>
      </c>
      <c r="E11" s="350">
        <f>+I39-I42+I44-I47</f>
        <v>39559.449999999997</v>
      </c>
      <c r="F11" s="351"/>
      <c r="J11" s="176"/>
      <c r="L11" s="161" t="str">
        <f>L41</f>
        <v>a - rýchlokorčuľovanie - bežné transfery</v>
      </c>
      <c r="M11" s="118"/>
      <c r="N11" s="118"/>
      <c r="O11" s="118"/>
      <c r="P11" s="118"/>
      <c r="Q11" s="118"/>
      <c r="R11" s="118"/>
      <c r="S11" s="118"/>
    </row>
    <row r="12" spans="1:26" ht="18" x14ac:dyDescent="0.25">
      <c r="A12" s="69" t="s">
        <v>321</v>
      </c>
      <c r="B12" s="70" t="s">
        <v>322</v>
      </c>
      <c r="C12" s="126">
        <f>SUMIF(FP!J:J,Doklady!$B$1&amp;A12,FP!D:D)</f>
        <v>0</v>
      </c>
      <c r="D12" s="126">
        <f>C12-E12</f>
        <v>0</v>
      </c>
      <c r="E12" s="339">
        <f>SUMIF(K:K,A12,I:I)</f>
        <v>0</v>
      </c>
      <c r="F12" s="340"/>
      <c r="J12" s="177"/>
      <c r="L12" s="161" t="str">
        <f>L42</f>
        <v>a - rýchlokorčuľovanie - kapitálové transfery</v>
      </c>
      <c r="N12" s="118"/>
      <c r="O12" s="118"/>
      <c r="P12" s="118"/>
      <c r="Q12" s="118"/>
      <c r="R12" s="118"/>
      <c r="S12" s="118"/>
    </row>
    <row r="13" spans="1:26" ht="18" x14ac:dyDescent="0.25">
      <c r="A13" s="69" t="s">
        <v>323</v>
      </c>
      <c r="B13" s="70" t="s">
        <v>324</v>
      </c>
      <c r="C13" s="126">
        <f>SUMIF(FP!J:J,Doklady!$B$1&amp;A13,FP!D:D)</f>
        <v>0</v>
      </c>
      <c r="D13" s="126">
        <f>C13-E13</f>
        <v>0</v>
      </c>
      <c r="E13" s="339">
        <f>SUMIF(K:K,A13,I:I)</f>
        <v>0</v>
      </c>
      <c r="F13" s="340"/>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52">
        <f>SUMIF(K:K,A14,I:I)</f>
        <v>0</v>
      </c>
      <c r="F14" s="353"/>
      <c r="J14" s="8"/>
      <c r="L14" s="161" t="str">
        <f>L47</f>
        <v>2</v>
      </c>
      <c r="N14" s="118"/>
      <c r="O14" s="118"/>
      <c r="P14" s="118"/>
      <c r="Q14" s="118"/>
      <c r="R14" s="118"/>
      <c r="S14" s="118"/>
    </row>
    <row r="15" spans="1:26" ht="5.25" customHeight="1" thickTop="1" x14ac:dyDescent="0.2">
      <c r="I15" s="9"/>
    </row>
    <row r="16" spans="1:26" s="9" customFormat="1" ht="12.75" x14ac:dyDescent="0.2">
      <c r="A16" s="117" t="s">
        <v>336</v>
      </c>
      <c r="B16" s="359" t="s">
        <v>337</v>
      </c>
      <c r="C16" s="360"/>
      <c r="D16" s="360"/>
      <c r="E16" s="360"/>
      <c r="F16" s="360"/>
      <c r="G16" s="360"/>
      <c r="H16" s="361"/>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54" t="s">
        <v>340</v>
      </c>
      <c r="C17" s="354"/>
      <c r="D17" s="354"/>
      <c r="E17" s="354"/>
      <c r="F17" s="354"/>
      <c r="G17" s="354"/>
      <c r="H17" s="354"/>
      <c r="I17" s="73">
        <f>SUMIF(FP!I:I,Doklady!$B$1&amp;A17,FP!D:D)</f>
        <v>69201</v>
      </c>
      <c r="T17" s="86"/>
    </row>
    <row r="18" spans="1:20" x14ac:dyDescent="0.2">
      <c r="A18" s="135" t="s">
        <v>341</v>
      </c>
      <c r="B18" s="354" t="s">
        <v>342</v>
      </c>
      <c r="C18" s="354"/>
      <c r="D18" s="354"/>
      <c r="E18" s="354"/>
      <c r="F18" s="354"/>
      <c r="G18" s="354"/>
      <c r="H18" s="354"/>
      <c r="I18" s="73">
        <f>SUMIF(FP!I:I,Doklady!$B$1&amp;A18,FP!D:D)</f>
        <v>0</v>
      </c>
    </row>
    <row r="19" spans="1:20" x14ac:dyDescent="0.2">
      <c r="A19" s="115" t="s">
        <v>343</v>
      </c>
      <c r="B19" s="354" t="s">
        <v>344</v>
      </c>
      <c r="C19" s="354"/>
      <c r="D19" s="354"/>
      <c r="E19" s="354"/>
      <c r="F19" s="354"/>
      <c r="G19" s="354"/>
      <c r="H19" s="354"/>
      <c r="I19" s="73">
        <f>SUMIF(FP!I:I,Doklady!$B$1&amp;A19,FP!D:D)</f>
        <v>0</v>
      </c>
    </row>
    <row r="20" spans="1:20" x14ac:dyDescent="0.2">
      <c r="A20" s="135" t="s">
        <v>345</v>
      </c>
      <c r="B20" s="343" t="s">
        <v>346</v>
      </c>
      <c r="C20" s="344"/>
      <c r="D20" s="344"/>
      <c r="E20" s="344"/>
      <c r="F20" s="344"/>
      <c r="G20" s="344"/>
      <c r="H20" s="345"/>
      <c r="I20" s="73">
        <f>SUMIF(FP!I:I,Doklady!$B$1&amp;A20,FP!D:D)</f>
        <v>0</v>
      </c>
      <c r="T20" s="86"/>
    </row>
    <row r="21" spans="1:20" x14ac:dyDescent="0.2">
      <c r="A21" s="115" t="s">
        <v>347</v>
      </c>
      <c r="B21" s="343" t="s">
        <v>348</v>
      </c>
      <c r="C21" s="344"/>
      <c r="D21" s="344"/>
      <c r="E21" s="344"/>
      <c r="F21" s="344"/>
      <c r="G21" s="344"/>
      <c r="H21" s="345"/>
      <c r="I21" s="73">
        <f>SUMIF(FP!I:I,Doklady!$B$1&amp;A21,FP!D:D)</f>
        <v>0</v>
      </c>
      <c r="T21" s="86"/>
    </row>
    <row r="22" spans="1:20" x14ac:dyDescent="0.2">
      <c r="A22" s="135" t="s">
        <v>349</v>
      </c>
      <c r="B22" s="362" t="s">
        <v>350</v>
      </c>
      <c r="C22" s="363"/>
      <c r="D22" s="363"/>
      <c r="E22" s="363"/>
      <c r="F22" s="363"/>
      <c r="G22" s="363"/>
      <c r="H22" s="364"/>
      <c r="I22" s="73">
        <f>SUMIF(FP!I:I,Doklady!$B$1&amp;A22,FP!D:D)</f>
        <v>0</v>
      </c>
      <c r="T22" s="86"/>
    </row>
    <row r="23" spans="1:20" x14ac:dyDescent="0.2">
      <c r="A23" s="115" t="s">
        <v>351</v>
      </c>
      <c r="B23" s="343" t="s">
        <v>352</v>
      </c>
      <c r="C23" s="344"/>
      <c r="D23" s="344"/>
      <c r="E23" s="344"/>
      <c r="F23" s="344"/>
      <c r="G23" s="344"/>
      <c r="H23" s="345"/>
      <c r="I23" s="73">
        <f>SUMIF(FP!I:I,Doklady!$B$1&amp;A23,FP!D:D)</f>
        <v>0</v>
      </c>
      <c r="T23" s="86"/>
    </row>
    <row r="24" spans="1:20" x14ac:dyDescent="0.2">
      <c r="A24" s="135" t="s">
        <v>353</v>
      </c>
      <c r="B24" s="343" t="s">
        <v>354</v>
      </c>
      <c r="C24" s="344"/>
      <c r="D24" s="344"/>
      <c r="E24" s="344"/>
      <c r="F24" s="344"/>
      <c r="G24" s="344"/>
      <c r="H24" s="345"/>
      <c r="I24" s="73">
        <f>SUMIF(FP!I:I,Doklady!$B$1&amp;A24,FP!D:D)</f>
        <v>0</v>
      </c>
      <c r="T24" s="86"/>
    </row>
    <row r="25" spans="1:20" x14ac:dyDescent="0.2">
      <c r="A25" s="115" t="s">
        <v>355</v>
      </c>
      <c r="B25" s="355" t="s">
        <v>356</v>
      </c>
      <c r="C25" s="356"/>
      <c r="D25" s="356"/>
      <c r="E25" s="356"/>
      <c r="F25" s="356"/>
      <c r="G25" s="356"/>
      <c r="H25" s="357"/>
      <c r="I25" s="73">
        <f>SUMIF(FP!I:I,Doklady!$B$1&amp;A25,FP!D:D)</f>
        <v>0</v>
      </c>
      <c r="T25" s="86"/>
    </row>
    <row r="26" spans="1:20" x14ac:dyDescent="0.2">
      <c r="A26" s="135" t="s">
        <v>357</v>
      </c>
      <c r="B26" s="343" t="s">
        <v>358</v>
      </c>
      <c r="C26" s="344"/>
      <c r="D26" s="344"/>
      <c r="E26" s="344"/>
      <c r="F26" s="344"/>
      <c r="G26" s="344"/>
      <c r="H26" s="345"/>
      <c r="I26" s="73">
        <f>SUMIF(FP!I:I,Doklady!$B$1&amp;A26,FP!D:D)</f>
        <v>0</v>
      </c>
      <c r="T26" s="86"/>
    </row>
    <row r="27" spans="1:20" x14ac:dyDescent="0.2">
      <c r="A27" s="115" t="s">
        <v>359</v>
      </c>
      <c r="B27" s="343" t="s">
        <v>360</v>
      </c>
      <c r="C27" s="344"/>
      <c r="D27" s="344"/>
      <c r="E27" s="344"/>
      <c r="F27" s="344"/>
      <c r="G27" s="344"/>
      <c r="H27" s="345"/>
      <c r="I27" s="73">
        <f>SUMIF(FP!I:I,Doklady!$B$1&amp;A27,FP!D:D)</f>
        <v>0</v>
      </c>
      <c r="T27" s="86"/>
    </row>
    <row r="28" spans="1:20" x14ac:dyDescent="0.2">
      <c r="A28" s="135" t="s">
        <v>361</v>
      </c>
      <c r="B28" s="343" t="s">
        <v>362</v>
      </c>
      <c r="C28" s="344"/>
      <c r="D28" s="344"/>
      <c r="E28" s="344"/>
      <c r="F28" s="344"/>
      <c r="G28" s="344"/>
      <c r="H28" s="345"/>
      <c r="I28" s="73">
        <f>SUMIF(FP!I:I,Doklady!$B$1&amp;A28,FP!D:D)</f>
        <v>0</v>
      </c>
      <c r="T28" s="86"/>
    </row>
    <row r="29" spans="1:20" x14ac:dyDescent="0.2">
      <c r="A29" s="115" t="s">
        <v>363</v>
      </c>
      <c r="B29" s="343" t="s">
        <v>364</v>
      </c>
      <c r="C29" s="344"/>
      <c r="D29" s="344"/>
      <c r="E29" s="344"/>
      <c r="F29" s="344"/>
      <c r="G29" s="344"/>
      <c r="H29" s="345"/>
      <c r="I29" s="73">
        <f>SUMIF(FP!I:I,Doklady!$B$1&amp;A29,FP!D:D)</f>
        <v>0</v>
      </c>
      <c r="T29" s="86"/>
    </row>
    <row r="30" spans="1:20" hidden="1" x14ac:dyDescent="0.2">
      <c r="A30" s="135" t="s">
        <v>365</v>
      </c>
      <c r="B30" s="343"/>
      <c r="C30" s="344"/>
      <c r="D30" s="344"/>
      <c r="E30" s="344"/>
      <c r="F30" s="344"/>
      <c r="G30" s="344"/>
      <c r="H30" s="345"/>
      <c r="I30" s="73">
        <f>SUMIF(FP!I:I,Doklady!$B$1&amp;A30,FP!D:D)</f>
        <v>0</v>
      </c>
      <c r="T30" s="86"/>
    </row>
    <row r="31" spans="1:20" hidden="1" x14ac:dyDescent="0.2">
      <c r="A31" s="115" t="s">
        <v>366</v>
      </c>
      <c r="B31" s="343"/>
      <c r="C31" s="344"/>
      <c r="D31" s="344"/>
      <c r="E31" s="344"/>
      <c r="F31" s="344"/>
      <c r="G31" s="344"/>
      <c r="H31" s="345"/>
      <c r="I31" s="73">
        <f>SUMIF(FP!I:I,Doklady!$B$1&amp;A31,FP!D:D)</f>
        <v>0</v>
      </c>
      <c r="T31" s="86"/>
    </row>
    <row r="32" spans="1:20" hidden="1" x14ac:dyDescent="0.2">
      <c r="A32" s="135" t="s">
        <v>367</v>
      </c>
      <c r="B32" s="365"/>
      <c r="C32" s="366"/>
      <c r="D32" s="366"/>
      <c r="E32" s="366"/>
      <c r="F32" s="366"/>
      <c r="G32" s="366"/>
      <c r="H32" s="367"/>
      <c r="I32" s="73">
        <f>SUMIF(FP!I:I,Doklady!$B$1&amp;A32,FP!D:D)</f>
        <v>0</v>
      </c>
      <c r="T32" s="86"/>
    </row>
    <row r="33" spans="1:21" hidden="1" x14ac:dyDescent="0.2">
      <c r="A33" s="115" t="s">
        <v>368</v>
      </c>
      <c r="B33" s="365"/>
      <c r="C33" s="366"/>
      <c r="D33" s="366"/>
      <c r="E33" s="366"/>
      <c r="F33" s="366"/>
      <c r="G33" s="366"/>
      <c r="H33" s="367"/>
      <c r="I33" s="73">
        <f>SUMIF(FP!I:I,Doklady!$B$1&amp;A33,FP!D:D)</f>
        <v>0</v>
      </c>
      <c r="T33" s="86"/>
    </row>
    <row r="34" spans="1:21" hidden="1" x14ac:dyDescent="0.2">
      <c r="A34" s="135" t="s">
        <v>369</v>
      </c>
      <c r="B34" s="368"/>
      <c r="C34" s="368"/>
      <c r="D34" s="368"/>
      <c r="E34" s="368"/>
      <c r="F34" s="368"/>
      <c r="G34" s="368"/>
      <c r="H34" s="368"/>
      <c r="I34" s="73">
        <f>SUMIF(FP!I:I,Doklady!$B$1&amp;A34,FP!D:D)</f>
        <v>0</v>
      </c>
      <c r="J34" s="8"/>
      <c r="K34" s="8"/>
    </row>
    <row r="36" spans="1:21" ht="12.75" x14ac:dyDescent="0.2">
      <c r="A36" s="121" t="s">
        <v>370</v>
      </c>
      <c r="B36" s="121"/>
      <c r="C36" s="220">
        <v>1</v>
      </c>
      <c r="D36" s="220">
        <v>2</v>
      </c>
      <c r="E36" s="220">
        <v>3</v>
      </c>
      <c r="F36" s="220">
        <v>4</v>
      </c>
      <c r="G36" s="220">
        <v>5</v>
      </c>
      <c r="H36" s="220">
        <v>5</v>
      </c>
      <c r="I36" s="122"/>
    </row>
    <row r="37" spans="1:21" ht="3.75" customHeight="1" x14ac:dyDescent="0.2"/>
    <row r="38" spans="1:21" ht="33.75" x14ac:dyDescent="0.2">
      <c r="A38" s="67" t="s">
        <v>336</v>
      </c>
      <c r="B38" s="67" t="str">
        <f>"Šport "&amp;K40</f>
        <v>Šport rýchlokorčuľovanie</v>
      </c>
      <c r="C38" s="68" t="s">
        <v>371</v>
      </c>
      <c r="D38" s="68" t="s">
        <v>372</v>
      </c>
      <c r="E38" s="68" t="s">
        <v>373</v>
      </c>
      <c r="F38" s="68" t="s">
        <v>374</v>
      </c>
      <c r="G38" s="68" t="s">
        <v>375</v>
      </c>
      <c r="H38" s="68" t="s">
        <v>376</v>
      </c>
      <c r="I38" s="67" t="s">
        <v>327</v>
      </c>
      <c r="L38" s="84">
        <f>COUNTIF(FP!N:N,Doklady!B1&amp;"aB")</f>
        <v>1</v>
      </c>
    </row>
    <row r="39" spans="1:21" x14ac:dyDescent="0.2">
      <c r="A39" s="115" t="s">
        <v>339</v>
      </c>
      <c r="B39" s="116" t="s">
        <v>377</v>
      </c>
      <c r="C39" s="78">
        <f>I39*0</f>
        <v>0</v>
      </c>
      <c r="D39" s="78">
        <f>I39*0</f>
        <v>0</v>
      </c>
      <c r="E39" s="78">
        <f>I39*0</f>
        <v>0</v>
      </c>
      <c r="F39" s="78">
        <f>+I39*0.2</f>
        <v>13840.2</v>
      </c>
      <c r="G39" s="78">
        <f>+MAX(I39-C39-D39-E39-F39-H39,0)</f>
        <v>55360.800000000003</v>
      </c>
      <c r="H39" s="78">
        <f>+IFERROR(VLOOKUP(K40&amp;" - kapitálové transfery",B$53:C$90,2,0),0)</f>
        <v>0</v>
      </c>
      <c r="I39" s="73">
        <f>SUMIF(FP!K:K,K40,FP!D:D)</f>
        <v>69201</v>
      </c>
      <c r="L39" s="84">
        <f>COUNTIF(FP!N:N,Doklady!B1&amp;"aK")</f>
        <v>0</v>
      </c>
      <c r="T39" s="86"/>
    </row>
    <row r="40" spans="1:21" x14ac:dyDescent="0.2">
      <c r="A40" s="115" t="s">
        <v>339</v>
      </c>
      <c r="B40" s="116" t="s">
        <v>378</v>
      </c>
      <c r="C40" s="78">
        <f>DSUM(Doklady!A103:J10041,"GGG",Spolu!L40:M42)</f>
        <v>8194.7899999999991</v>
      </c>
      <c r="D40" s="78">
        <f>DSUM(Doklady!A103:J10041,"GGG",Spolu!N40:O42)</f>
        <v>0</v>
      </c>
      <c r="E40" s="78">
        <f>DSUM(Doklady!A103:J10041,"GGG",Spolu!P40:Q42)</f>
        <v>6178.1200000000008</v>
      </c>
      <c r="F40" s="78">
        <f>DSUM(Doklady!A103:J10041,"GGG",Spolu!R40:S42)</f>
        <v>7295.67</v>
      </c>
      <c r="G40" s="78">
        <f>DSUM(Doklady!A103:J10041,"GGG",Spolu!T40:U42)-H40</f>
        <v>7972.97</v>
      </c>
      <c r="H40" s="78">
        <f>+IFERROR(VLOOKUP(K40&amp;" - kapitálové transfery",B$53:D$90,3,0),0)</f>
        <v>0</v>
      </c>
      <c r="I40" s="73">
        <f>+C40+D40+E40+F40+G40+H40</f>
        <v>29641.550000000003</v>
      </c>
      <c r="J40" s="218" t="str">
        <f>+K45</f>
        <v>.</v>
      </c>
      <c r="K40" s="218" t="str">
        <f>IF(L38&gt;0,INDEX(FP!K:K,Doklady!B2),".")</f>
        <v>rýchlokorčuľovanie</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2">
      <c r="A41" s="115" t="s">
        <v>339</v>
      </c>
      <c r="B41" s="123" t="s">
        <v>380</v>
      </c>
      <c r="C41" s="78">
        <f>MAX(C39-C40,0)</f>
        <v>0</v>
      </c>
      <c r="D41" s="78">
        <f>MAX(D39-D40,0)</f>
        <v>0</v>
      </c>
      <c r="E41" s="78">
        <f>MAX(E39-E40,0)</f>
        <v>0</v>
      </c>
      <c r="F41" s="78">
        <f>MIN(I39,MAX(-F39+F40,0))</f>
        <v>0</v>
      </c>
      <c r="G41" s="78">
        <f>MIN(J39,MAX(-G39+G40+MIN(F40-F39,0),0))</f>
        <v>0</v>
      </c>
      <c r="H41" s="78">
        <f>MAX(H39-H40,0)</f>
        <v>0</v>
      </c>
      <c r="I41" s="124">
        <f>+I39-I42</f>
        <v>39559.449999999997</v>
      </c>
      <c r="J41" s="219">
        <f>+K46</f>
        <v>0</v>
      </c>
      <c r="K41" s="219">
        <f>+I41-H41</f>
        <v>39559.449999999997</v>
      </c>
      <c r="L41" s="161" t="str">
        <f>IF(L38&gt;0,"a - "&amp;INDEX(FP!C:C,Doklady!B2),2)</f>
        <v>a - rýchlokorčuľovanie - bežné transfery</v>
      </c>
      <c r="M41" s="120">
        <v>1</v>
      </c>
      <c r="N41" s="161" t="str">
        <f>+L41</f>
        <v>a - rýchlokorčuľovanie - bežné transfery</v>
      </c>
      <c r="O41" s="120">
        <v>2</v>
      </c>
      <c r="P41" s="161" t="str">
        <f>+L41</f>
        <v>a - rýchlokorčuľovanie - bežné transfery</v>
      </c>
      <c r="Q41" s="120">
        <v>3</v>
      </c>
      <c r="R41" s="161" t="str">
        <f>+L41</f>
        <v>a - rýchlokorčuľovanie - bežné transfery</v>
      </c>
      <c r="S41" s="120">
        <v>4</v>
      </c>
      <c r="T41" s="161" t="str">
        <f>+L41</f>
        <v>a - rýchlokorčuľovanie - bežné transfery</v>
      </c>
      <c r="U41" s="120">
        <v>5</v>
      </c>
    </row>
    <row r="42" spans="1:21" ht="10.5" customHeight="1" x14ac:dyDescent="0.2">
      <c r="A42" s="115" t="s">
        <v>339</v>
      </c>
      <c r="B42" s="116" t="s">
        <v>381</v>
      </c>
      <c r="C42" s="73">
        <f>+C40</f>
        <v>8194.7899999999991</v>
      </c>
      <c r="D42" s="216">
        <f>+D40</f>
        <v>0</v>
      </c>
      <c r="E42" s="216">
        <f>+E40</f>
        <v>6178.1200000000008</v>
      </c>
      <c r="F42" s="216">
        <f>+MIN(F39:F40)</f>
        <v>7295.67</v>
      </c>
      <c r="G42" s="216">
        <f>+MIN(G39+MAX(F39-F40,0)-MAX(E40-E39,0)-MAX(D40-D39,0)-MAX(C40-C39,0),G40)</f>
        <v>7972.97</v>
      </c>
      <c r="H42" s="216">
        <f>+MIN(H39:H40)</f>
        <v>0</v>
      </c>
      <c r="I42" s="73">
        <f>+C42+D42+E42+MIN(F39:F40)+G42+H42</f>
        <v>29641.550000000003</v>
      </c>
      <c r="J42" s="219">
        <f>+K47</f>
        <v>0</v>
      </c>
      <c r="K42" s="219">
        <f>+I42-H42</f>
        <v>29641.550000000003</v>
      </c>
      <c r="L42" s="161" t="str">
        <f>+SUBSTITUTE(L41,"bežné","kapitálové")</f>
        <v>a - rýchlokorčuľovanie - kapitálové transfery</v>
      </c>
      <c r="M42" s="120">
        <v>1</v>
      </c>
      <c r="N42" s="161" t="str">
        <f>+L42</f>
        <v>a - rýchlokorčuľovanie - kapitálové transfery</v>
      </c>
      <c r="O42" s="120">
        <v>2</v>
      </c>
      <c r="P42" s="161" t="str">
        <f>+L42</f>
        <v>a - rýchlokorčuľovanie - kapitálové transfery</v>
      </c>
      <c r="Q42" s="120">
        <v>3</v>
      </c>
      <c r="R42" s="161" t="str">
        <f>+L42</f>
        <v>a - rýchlokorčuľovanie - kapitálové transfery</v>
      </c>
      <c r="S42" s="120">
        <v>4</v>
      </c>
      <c r="T42" s="161" t="str">
        <f>+L42</f>
        <v>a - rýchlokorčuľovanie - kapitálové transfery</v>
      </c>
      <c r="U42" s="120">
        <v>5</v>
      </c>
    </row>
    <row r="43" spans="1:21" ht="33.75" x14ac:dyDescent="0.2">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2">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339</v>
      </c>
      <c r="B45" s="116" t="s">
        <v>378</v>
      </c>
      <c r="C45" s="78">
        <f>DSUM(Doklady!A103:J10041,"GGG",Spolu!L45:M47)</f>
        <v>0</v>
      </c>
      <c r="D45" s="78">
        <f>DSUM(Doklady!A103:J10041,"GGG",Spolu!N45:O47)</f>
        <v>0</v>
      </c>
      <c r="E45" s="78">
        <f>DSUM(Doklady!A103:J10041,"GGG",Spolu!P45:Q47)</f>
        <v>0</v>
      </c>
      <c r="F45" s="78">
        <f>DSUM(Doklady!A103:J10041,"GGG",Spolu!R45:S47)</f>
        <v>0</v>
      </c>
      <c r="G45" s="78">
        <f>DSUM(Doklady!A103:J10041,"GGG",Spolu!T45:U47)-H45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x14ac:dyDescent="0.2">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1"/>
      <c r="B50" s="342"/>
      <c r="C50" s="342"/>
      <c r="D50" s="342"/>
      <c r="E50" s="342"/>
      <c r="F50" s="342"/>
      <c r="G50" s="342"/>
      <c r="H50" s="342"/>
      <c r="I50" s="342"/>
      <c r="T50" s="86"/>
    </row>
    <row r="51" spans="1:20" x14ac:dyDescent="0.2">
      <c r="A51" s="112"/>
      <c r="B51" s="113"/>
      <c r="C51" s="111"/>
      <c r="D51" s="114"/>
      <c r="E51" s="114"/>
      <c r="F51" s="114"/>
      <c r="G51" s="222"/>
      <c r="H51" s="114"/>
      <c r="I51" s="114"/>
      <c r="T51" s="86"/>
    </row>
    <row r="52" spans="1:20" ht="22.5" x14ac:dyDescent="0.2">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2">
      <c r="A53" s="75" t="str">
        <f>Doklady!D1</f>
        <v>a</v>
      </c>
      <c r="B53" s="119" t="str">
        <f>Doklady!H1</f>
        <v>rýchlokorčuľovanie - bežné transfery</v>
      </c>
      <c r="C53" s="73">
        <f>IF(A53&lt;&gt;"",INDEX(FP!D:D,Doklady!B$2+(ROW()-53)),"")</f>
        <v>69201</v>
      </c>
      <c r="D53" s="73">
        <f>IF(A53&lt;&gt;"",Doklady!I1-Doklady!J1,"")</f>
        <v>30105.150000000009</v>
      </c>
      <c r="E53" s="73">
        <f>IF(A53&lt;&gt;"",MIN(D53,C53)*Doklady!C1/(1-Doklady!C1),"")</f>
        <v>0</v>
      </c>
      <c r="F53" s="71">
        <f>IF(A53&lt;&gt;"",Doklady!J1,"")</f>
        <v>0</v>
      </c>
      <c r="G53" s="73">
        <f>+IFERROR(HLOOKUP(IF(RIGHT(B53,15)="bežné transfery",LEFT(B53,LEN(B53)-18),0),$J$40:$K$42,3,0),MIN(C53,D53))</f>
        <v>29641.550000000003</v>
      </c>
      <c r="H53" s="71"/>
      <c r="I53" s="73">
        <f>IF(A53&lt;&gt;"",MAX(IF(G53&lt;C53,C53-G53,0)+IF(F53&lt;E53,E53-F53,0),0),0)</f>
        <v>39559.449999999997</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69201</v>
      </c>
      <c r="D130" s="228">
        <f t="shared" ref="D130:I130" si="9">SUM(D53:D129)</f>
        <v>30105.150000000009</v>
      </c>
      <c r="E130" s="228">
        <f t="shared" si="9"/>
        <v>0</v>
      </c>
      <c r="F130" s="228">
        <f t="shared" si="9"/>
        <v>0</v>
      </c>
      <c r="G130" s="228">
        <f t="shared" si="9"/>
        <v>29641.550000000003</v>
      </c>
      <c r="H130" s="228">
        <f t="shared" si="9"/>
        <v>0</v>
      </c>
      <c r="I130" s="228">
        <f t="shared" si="9"/>
        <v>39559.449999999997</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396</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397</v>
      </c>
      <c r="B139" s="9"/>
      <c r="C139" s="74"/>
      <c r="D139" s="74"/>
      <c r="E139" s="74"/>
      <c r="F139" s="74"/>
      <c r="G139" s="74"/>
      <c r="H139" s="74"/>
      <c r="I139" s="74"/>
      <c r="J139" s="85"/>
    </row>
    <row r="140" spans="1:26" ht="12.75" x14ac:dyDescent="0.2">
      <c r="A140" s="9"/>
      <c r="B140" s="282"/>
      <c r="C140" s="229"/>
      <c r="D140" s="358"/>
      <c r="E140" s="358"/>
      <c r="F140" s="358"/>
      <c r="G140" s="358"/>
      <c r="H140" s="358"/>
      <c r="I140" s="358"/>
      <c r="J140" s="85"/>
    </row>
    <row r="141" spans="1:26" ht="68.25" customHeight="1" x14ac:dyDescent="0.2">
      <c r="A141" s="9"/>
      <c r="B141" s="284" t="s">
        <v>398</v>
      </c>
      <c r="C141" s="214"/>
      <c r="D141" s="338" t="s">
        <v>399</v>
      </c>
      <c r="E141" s="338"/>
      <c r="F141" s="338"/>
      <c r="G141" s="338"/>
      <c r="H141" s="338"/>
      <c r="I141" s="338"/>
      <c r="J141" s="85"/>
    </row>
    <row r="142" spans="1:26" ht="12.75" x14ac:dyDescent="0.2">
      <c r="A142" s="9"/>
      <c r="B142" s="283"/>
      <c r="C142" s="214"/>
      <c r="D142" s="263"/>
      <c r="E142" s="263"/>
      <c r="F142" s="263"/>
      <c r="G142" s="263"/>
      <c r="H142" s="263"/>
      <c r="I142" s="263"/>
      <c r="J142" s="85"/>
    </row>
    <row r="143" spans="1:26" ht="12.75" x14ac:dyDescent="0.2">
      <c r="A143" s="9"/>
      <c r="B143" s="283"/>
      <c r="C143" s="214"/>
      <c r="D143" s="263"/>
      <c r="E143" s="263"/>
      <c r="F143" s="263"/>
      <c r="G143" s="263"/>
      <c r="H143" s="263"/>
      <c r="I143" s="263"/>
      <c r="J143" s="85"/>
    </row>
    <row r="144" spans="1:26" ht="12.75" x14ac:dyDescent="0.2">
      <c r="A144" s="9"/>
      <c r="B144" s="284"/>
      <c r="C144" s="214"/>
      <c r="D144" s="263"/>
      <c r="E144" s="263"/>
      <c r="F144" s="263"/>
      <c r="G144" s="263"/>
      <c r="H144" s="263"/>
      <c r="I144" s="263"/>
      <c r="J144" s="85"/>
    </row>
    <row r="145" spans="2:2" ht="12.75" x14ac:dyDescent="0.2">
      <c r="B145" s="266"/>
    </row>
  </sheetData>
  <sheetProtection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112" priority="43" stopIfTrue="1" operator="lessThanOrEqual">
      <formula>0</formula>
    </cfRule>
    <cfRule type="cellIs" dxfId="111" priority="44" stopIfTrue="1" operator="greaterThan">
      <formula>0</formula>
    </cfRule>
  </conditionalFormatting>
  <conditionalFormatting sqref="D53:D129">
    <cfRule type="expression" dxfId="110" priority="31" stopIfTrue="1">
      <formula>$C53=$D53</formula>
    </cfRule>
    <cfRule type="expression" dxfId="109" priority="33" stopIfTrue="1">
      <formula>$C53&lt;&gt;$D53</formula>
    </cfRule>
  </conditionalFormatting>
  <conditionalFormatting sqref="E9:F9">
    <cfRule type="expression" dxfId="108" priority="38" stopIfTrue="1">
      <formula>SUM($E$10:$F$14)&gt;0</formula>
    </cfRule>
  </conditionalFormatting>
  <conditionalFormatting sqref="G53:G129">
    <cfRule type="expression" dxfId="107" priority="13" stopIfTrue="1">
      <formula>$C53=$G53</formula>
    </cfRule>
    <cfRule type="expression" dxfId="106" priority="14" stopIfTrue="1">
      <formula>$C53&lt;&gt;$G53</formula>
    </cfRule>
  </conditionalFormatting>
  <conditionalFormatting sqref="I42">
    <cfRule type="cellIs" dxfId="105" priority="1" stopIfTrue="1" operator="greaterThan">
      <formula>0</formula>
    </cfRule>
  </conditionalFormatting>
  <conditionalFormatting sqref="I47">
    <cfRule type="cellIs" dxfId="104" priority="15" stopIfTrue="1" operator="greaterThan">
      <formula>0</formula>
    </cfRule>
  </conditionalFormatting>
  <conditionalFormatting sqref="I53:I129">
    <cfRule type="cellIs" dxfId="103" priority="40" stopIfTrue="1" operator="equal">
      <formula>0</formula>
    </cfRule>
    <cfRule type="cellIs" dxfId="102"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Y5041"/>
  <sheetViews>
    <sheetView tabSelected="1" topLeftCell="A100" zoomScaleNormal="100" workbookViewId="0">
      <pane ySplit="7" topLeftCell="A169" activePane="bottomLeft" state="frozen"/>
      <selection activeCell="A100" sqref="A100"/>
      <selection pane="bottomLeft" activeCell="F186" sqref="F186"/>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12" width="5.5703125" style="90" customWidth="1"/>
    <col min="13" max="13" width="7" style="90" bestFit="1" customWidth="1"/>
    <col min="14" max="25" width="5.5703125" style="90" customWidth="1"/>
    <col min="26" max="16384" width="11.42578125" style="8"/>
  </cols>
  <sheetData>
    <row r="1" spans="1:25" s="6" customFormat="1" ht="12" hidden="1" thickBot="1" x14ac:dyDescent="0.25">
      <c r="A1" s="231" t="str">
        <f>IF(ROW()&lt;=B$3,INDEX(FP!F:F,B$2+ROW()-1)&amp;" - "&amp;INDEX(FP!C:C,B$2+ROW()-1),"")</f>
        <v>a - rýchlokorčuľovanie - bežné transfery</v>
      </c>
      <c r="B1" s="232" t="str">
        <f>INDEX(Adr!A:A,B102+1)</f>
        <v>30688060</v>
      </c>
      <c r="C1" s="233">
        <f>IF(ROW()&lt;=B$3,INDEX(FP!E:E,B$2+ROW()-1),"")</f>
        <v>0</v>
      </c>
      <c r="D1" s="234" t="str">
        <f>IF(ROW()&lt;=B$3,INDEX(FP!F:F,B$2+ROW()-1),"")</f>
        <v>a</v>
      </c>
      <c r="E1" s="234"/>
      <c r="F1" s="234" t="str">
        <f>IF(ROW()&lt;=B$3,INDEX(FP!G:G,B$2+ROW()-1),"")</f>
        <v>026 02</v>
      </c>
      <c r="G1" s="234"/>
      <c r="H1" s="235" t="str">
        <f>IF(ROW()&lt;=B$3,INDEX(FP!C:C,B$2+ROW()-1),"")</f>
        <v>rýchlokorčuľovanie - bežné transfery</v>
      </c>
      <c r="I1" s="236">
        <f t="shared" ref="I1:I32" si="0">IF(ROW()&lt;=B$3,SUMIF(A$107:A$10083,A1,I$107:I$10083),"")</f>
        <v>30105.150000000009</v>
      </c>
      <c r="J1" s="236">
        <f t="shared" ref="J1:J32" si="1">IF(ROW()&lt;=B$3,SUMIFS(I$103:I$50083,A$103:A$50083,K1,J$103:J$50083,L1),"")</f>
        <v>0</v>
      </c>
      <c r="K1" s="110" t="str">
        <f>$A1</f>
        <v>a - rýchlokorčuľovanie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56</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379</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335</v>
      </c>
      <c r="N8" s="103" t="s">
        <v>379</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335</v>
      </c>
      <c r="N10" s="98" t="s">
        <v>379</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335</v>
      </c>
      <c r="N12" s="103" t="s">
        <v>379</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335</v>
      </c>
      <c r="N14" s="98" t="s">
        <v>379</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335</v>
      </c>
      <c r="N18" s="98" t="s">
        <v>379</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335</v>
      </c>
      <c r="N20" s="103" t="s">
        <v>379</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335</v>
      </c>
      <c r="N22" s="95" t="s">
        <v>379</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335</v>
      </c>
      <c r="N24" s="103" t="s">
        <v>379</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335</v>
      </c>
      <c r="N26" s="95" t="s">
        <v>379</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335</v>
      </c>
      <c r="N30" s="95" t="s">
        <v>379</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335</v>
      </c>
      <c r="N32" s="103" t="s">
        <v>379</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IF(ROW()&lt;=B$3,SUMIF(A$107:A$10083,A33,I$107:I$10083),"")</f>
        <v/>
      </c>
      <c r="J33" s="236" t="str">
        <f t="shared" ref="J33:J64" si="4">IF(ROW()&lt;=B$3,SUMIFS(I$103:I$50083,A$103:A$50083,K33,J$103:J$50083,L33),"")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IF(ROW()&lt;=B$3,SUMIF(A$107:A$10083,A65,I$107:I$10083),"")</f>
        <v/>
      </c>
      <c r="J65" s="236" t="str">
        <f t="shared" ref="J65:J94" si="6">IF(ROW()&lt;=B$3,SUMIFS(I$103:I$50083,A$103:A$50083,K65,J$103:J$50083,L65),"")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335</v>
      </c>
      <c r="N66" s="95" t="s">
        <v>379</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335</v>
      </c>
      <c r="N68" s="103" t="s">
        <v>379</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335</v>
      </c>
      <c r="N70" s="95" t="s">
        <v>379</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335</v>
      </c>
      <c r="N72" s="103" t="s">
        <v>379</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335</v>
      </c>
      <c r="N74" s="95" t="s">
        <v>379</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335</v>
      </c>
      <c r="N76" s="103" t="s">
        <v>379</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335</v>
      </c>
      <c r="N78" s="95" t="s">
        <v>379</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335</v>
      </c>
      <c r="N80" s="103" t="s">
        <v>379</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335</v>
      </c>
      <c r="N82" s="95" t="s">
        <v>379</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335</v>
      </c>
      <c r="N84" s="103" t="s">
        <v>379</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335</v>
      </c>
      <c r="N86" s="95" t="s">
        <v>379</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335</v>
      </c>
      <c r="N88" s="103" t="s">
        <v>379</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335</v>
      </c>
      <c r="N90" s="95" t="s">
        <v>379</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335</v>
      </c>
      <c r="N92" s="103" t="s">
        <v>379</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335</v>
      </c>
      <c r="N94" s="95" t="s">
        <v>379</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75" x14ac:dyDescent="0.25">
      <c r="A100" s="369" t="s">
        <v>329</v>
      </c>
      <c r="B100" s="369"/>
      <c r="C100" s="369"/>
      <c r="D100" s="369"/>
      <c r="E100" s="369"/>
      <c r="F100" s="369"/>
      <c r="G100" s="369"/>
      <c r="H100" s="369"/>
      <c r="I100" s="371" t="s">
        <v>404</v>
      </c>
      <c r="J100" s="371"/>
      <c r="K100" s="89"/>
    </row>
    <row r="101" spans="1:25" ht="15.75" x14ac:dyDescent="0.25">
      <c r="A101" s="369"/>
      <c r="B101" s="369"/>
      <c r="C101" s="369"/>
      <c r="D101" s="369"/>
      <c r="E101" s="369"/>
      <c r="F101" s="369"/>
      <c r="G101" s="369"/>
      <c r="H101" s="369"/>
      <c r="I101" s="370">
        <v>45666</v>
      </c>
      <c r="J101" s="370"/>
    </row>
    <row r="102" spans="1:25" ht="14.25" x14ac:dyDescent="0.2">
      <c r="A102" s="249" t="s">
        <v>405</v>
      </c>
      <c r="B102" s="250">
        <v>42</v>
      </c>
      <c r="C102" s="250"/>
      <c r="D102" s="251"/>
      <c r="E102" s="251"/>
      <c r="F102" s="251"/>
      <c r="G102" s="251"/>
      <c r="H102" s="251"/>
      <c r="I102" s="86"/>
      <c r="J102" s="220"/>
    </row>
    <row r="103" spans="1:25" s="83" customFormat="1" x14ac:dyDescent="0.2">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412</v>
      </c>
      <c r="F104" s="10" t="s">
        <v>65</v>
      </c>
      <c r="G104" s="10" t="s">
        <v>66</v>
      </c>
      <c r="H104" s="10" t="s">
        <v>67</v>
      </c>
      <c r="I104" s="296" t="s">
        <v>413</v>
      </c>
      <c r="J104" s="58" t="s">
        <v>69</v>
      </c>
      <c r="K104" s="92"/>
      <c r="L104" s="93"/>
      <c r="M104" s="93" t="s">
        <v>43</v>
      </c>
      <c r="N104" s="93"/>
      <c r="O104" s="93"/>
      <c r="P104" s="93"/>
      <c r="Q104" s="93"/>
      <c r="R104" s="93"/>
      <c r="S104" s="93"/>
      <c r="T104" s="93"/>
      <c r="U104" s="93"/>
      <c r="V104" s="93"/>
      <c r="W104" s="93"/>
      <c r="X104" s="93"/>
      <c r="Y104" s="93"/>
    </row>
    <row r="105" spans="1:25" s="12" customFormat="1" ht="15.6" customHeight="1" x14ac:dyDescent="0.2">
      <c r="A105" s="372" t="s">
        <v>414</v>
      </c>
      <c r="B105" s="373"/>
      <c r="C105" s="373"/>
      <c r="D105" s="373"/>
      <c r="E105" s="373"/>
      <c r="F105" s="373"/>
      <c r="G105" s="373"/>
      <c r="H105" s="373"/>
      <c r="I105" s="373"/>
      <c r="J105" s="374"/>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x14ac:dyDescent="0.2">
      <c r="A107" s="14"/>
      <c r="B107" s="14"/>
      <c r="C107" s="14"/>
      <c r="D107" s="16"/>
      <c r="E107" s="16"/>
      <c r="F107" s="14"/>
      <c r="G107" s="14"/>
      <c r="H107" s="14"/>
      <c r="I107" s="15"/>
      <c r="J107" s="77"/>
      <c r="K107" s="92"/>
    </row>
    <row r="108" spans="1:25" ht="12.75" x14ac:dyDescent="0.2">
      <c r="A108" s="14" t="s">
        <v>1517</v>
      </c>
      <c r="B108" s="14"/>
      <c r="C108" s="14"/>
      <c r="D108" s="16"/>
      <c r="E108" s="16"/>
      <c r="F108" s="14" t="s">
        <v>129</v>
      </c>
      <c r="G108" s="14"/>
      <c r="H108" s="14"/>
      <c r="I108" s="15"/>
      <c r="J108" s="77"/>
      <c r="K108" s="92"/>
    </row>
    <row r="109" spans="1:25" ht="12.75" x14ac:dyDescent="0.2">
      <c r="A109" s="14" t="s">
        <v>1517</v>
      </c>
      <c r="B109" s="14" t="s">
        <v>1518</v>
      </c>
      <c r="C109" s="14" t="s">
        <v>1518</v>
      </c>
      <c r="D109" s="16">
        <v>45659</v>
      </c>
      <c r="E109" s="16"/>
      <c r="F109" s="14" t="s">
        <v>1522</v>
      </c>
      <c r="G109" s="14" t="s">
        <v>1521</v>
      </c>
      <c r="H109" s="14" t="s">
        <v>1531</v>
      </c>
      <c r="I109" s="15">
        <v>4.5</v>
      </c>
      <c r="J109" s="77">
        <v>4</v>
      </c>
      <c r="K109" s="92"/>
    </row>
    <row r="110" spans="1:25" ht="123.75" x14ac:dyDescent="0.2">
      <c r="A110" s="14" t="s">
        <v>1517</v>
      </c>
      <c r="B110" s="14"/>
      <c r="C110" s="14"/>
      <c r="D110" s="16"/>
      <c r="E110" s="16"/>
      <c r="F110" s="14" t="s">
        <v>1607</v>
      </c>
      <c r="G110" s="14"/>
      <c r="H110" s="14"/>
      <c r="I110" s="15"/>
      <c r="J110" s="77"/>
      <c r="K110" s="92"/>
    </row>
    <row r="111" spans="1:25" ht="12.75" x14ac:dyDescent="0.2">
      <c r="A111" s="14" t="s">
        <v>1517</v>
      </c>
      <c r="B111" s="14"/>
      <c r="C111" s="14"/>
      <c r="D111" s="16">
        <v>45779</v>
      </c>
      <c r="E111" s="16"/>
      <c r="F111" s="14" t="s">
        <v>1608</v>
      </c>
      <c r="G111" s="14"/>
      <c r="H111" s="14" t="s">
        <v>1577</v>
      </c>
      <c r="I111" s="15">
        <f>550+25.86</f>
        <v>575.86</v>
      </c>
      <c r="J111" s="77">
        <v>3</v>
      </c>
      <c r="K111" s="92"/>
    </row>
    <row r="112" spans="1:25" ht="12.75" x14ac:dyDescent="0.2">
      <c r="A112" s="14" t="s">
        <v>1517</v>
      </c>
      <c r="B112" s="14" t="s">
        <v>1519</v>
      </c>
      <c r="C112" s="14" t="s">
        <v>1519</v>
      </c>
      <c r="D112" s="16">
        <v>45688</v>
      </c>
      <c r="E112" s="16"/>
      <c r="F112" s="14" t="s">
        <v>1520</v>
      </c>
      <c r="G112" s="14" t="s">
        <v>1521</v>
      </c>
      <c r="H112" s="14" t="s">
        <v>1531</v>
      </c>
      <c r="I112" s="15">
        <v>6.9</v>
      </c>
      <c r="J112" s="77">
        <v>4</v>
      </c>
      <c r="K112" s="92"/>
    </row>
    <row r="113" spans="1:13" ht="12.75" x14ac:dyDescent="0.2">
      <c r="A113" s="14" t="s">
        <v>1517</v>
      </c>
      <c r="B113" s="14" t="s">
        <v>1523</v>
      </c>
      <c r="C113" s="14" t="s">
        <v>1523</v>
      </c>
      <c r="D113" s="16">
        <v>45691</v>
      </c>
      <c r="E113" s="16"/>
      <c r="F113" s="14" t="s">
        <v>1522</v>
      </c>
      <c r="G113" s="14" t="s">
        <v>1521</v>
      </c>
      <c r="H113" s="14" t="s">
        <v>1531</v>
      </c>
      <c r="I113" s="15">
        <v>4.5</v>
      </c>
      <c r="J113" s="77">
        <v>4</v>
      </c>
      <c r="K113" s="92"/>
    </row>
    <row r="114" spans="1:13" ht="123.75" x14ac:dyDescent="0.2">
      <c r="A114" s="14" t="s">
        <v>1517</v>
      </c>
      <c r="B114" s="14"/>
      <c r="C114" s="14"/>
      <c r="D114" s="16"/>
      <c r="E114" s="16"/>
      <c r="F114" s="14" t="s">
        <v>1609</v>
      </c>
      <c r="G114" s="14"/>
      <c r="H114" s="14"/>
      <c r="I114" s="15"/>
      <c r="J114" s="77"/>
      <c r="K114" s="92"/>
    </row>
    <row r="115" spans="1:13" ht="12.75" x14ac:dyDescent="0.2">
      <c r="A115" s="14" t="s">
        <v>1517</v>
      </c>
      <c r="B115" s="14"/>
      <c r="C115" s="14"/>
      <c r="D115" s="16">
        <v>45785</v>
      </c>
      <c r="E115" s="16"/>
      <c r="F115" s="14" t="s">
        <v>1608</v>
      </c>
      <c r="G115" s="14"/>
      <c r="H115" s="14" t="s">
        <v>1577</v>
      </c>
      <c r="I115" s="15">
        <f>100+571.79</f>
        <v>671.79</v>
      </c>
      <c r="J115" s="77">
        <v>3</v>
      </c>
      <c r="K115" s="92"/>
    </row>
    <row r="116" spans="1:13" ht="12.75" x14ac:dyDescent="0.2">
      <c r="A116" s="14" t="s">
        <v>1517</v>
      </c>
      <c r="B116" s="14" t="s">
        <v>1524</v>
      </c>
      <c r="C116" s="14" t="s">
        <v>1524</v>
      </c>
      <c r="D116" s="16">
        <v>45702</v>
      </c>
      <c r="E116" s="16"/>
      <c r="F116" s="14" t="s">
        <v>1525</v>
      </c>
      <c r="G116" s="14" t="s">
        <v>1521</v>
      </c>
      <c r="H116" s="14" t="s">
        <v>1531</v>
      </c>
      <c r="I116" s="15">
        <v>15</v>
      </c>
      <c r="J116" s="77">
        <v>4</v>
      </c>
      <c r="K116" s="92"/>
    </row>
    <row r="117" spans="1:13" ht="56.25" x14ac:dyDescent="0.2">
      <c r="A117" s="14" t="s">
        <v>1517</v>
      </c>
      <c r="B117" s="14" t="s">
        <v>1527</v>
      </c>
      <c r="C117" s="14" t="s">
        <v>1527</v>
      </c>
      <c r="D117" s="16">
        <v>45714</v>
      </c>
      <c r="E117" s="16"/>
      <c r="F117" s="14" t="s">
        <v>1528</v>
      </c>
      <c r="G117" s="14"/>
      <c r="H117" s="14" t="s">
        <v>1529</v>
      </c>
      <c r="I117" s="15">
        <v>412.92</v>
      </c>
      <c r="J117" s="77">
        <v>4</v>
      </c>
      <c r="K117" s="92"/>
    </row>
    <row r="118" spans="1:13" ht="56.25" x14ac:dyDescent="0.2">
      <c r="A118" s="14" t="s">
        <v>1517</v>
      </c>
      <c r="B118" s="14" t="s">
        <v>1527</v>
      </c>
      <c r="C118" s="14" t="s">
        <v>1527</v>
      </c>
      <c r="D118" s="16">
        <v>45714</v>
      </c>
      <c r="E118" s="16"/>
      <c r="F118" s="14" t="s">
        <v>1528</v>
      </c>
      <c r="G118" s="14"/>
      <c r="H118" s="14" t="s">
        <v>1530</v>
      </c>
      <c r="I118" s="15">
        <v>679.75</v>
      </c>
      <c r="J118" s="77">
        <v>4</v>
      </c>
      <c r="K118" s="92"/>
    </row>
    <row r="119" spans="1:13" ht="12.75" x14ac:dyDescent="0.2">
      <c r="A119" s="14" t="s">
        <v>1517</v>
      </c>
      <c r="B119" s="14" t="s">
        <v>1526</v>
      </c>
      <c r="C119" s="14" t="s">
        <v>1526</v>
      </c>
      <c r="D119" s="16">
        <v>45716</v>
      </c>
      <c r="E119" s="16"/>
      <c r="F119" s="14" t="s">
        <v>1520</v>
      </c>
      <c r="G119" s="14" t="s">
        <v>1521</v>
      </c>
      <c r="H119" s="14" t="s">
        <v>1531</v>
      </c>
      <c r="I119" s="15">
        <v>6.9</v>
      </c>
      <c r="J119" s="77">
        <v>4</v>
      </c>
      <c r="K119" s="92"/>
    </row>
    <row r="120" spans="1:13" ht="12.75" x14ac:dyDescent="0.2">
      <c r="A120" s="14" t="s">
        <v>1517</v>
      </c>
      <c r="B120" s="14"/>
      <c r="C120" s="14"/>
      <c r="D120" s="16">
        <v>45719</v>
      </c>
      <c r="E120" s="16"/>
      <c r="F120" s="14" t="s">
        <v>1520</v>
      </c>
      <c r="G120" s="14" t="s">
        <v>1521</v>
      </c>
      <c r="H120" s="14" t="s">
        <v>1531</v>
      </c>
      <c r="I120" s="15">
        <v>4.5</v>
      </c>
      <c r="J120" s="77">
        <v>4</v>
      </c>
      <c r="K120" s="92"/>
    </row>
    <row r="121" spans="1:13" ht="135" x14ac:dyDescent="0.2">
      <c r="A121" s="14" t="s">
        <v>1517</v>
      </c>
      <c r="B121" s="14"/>
      <c r="C121" s="14"/>
      <c r="D121" s="16"/>
      <c r="E121" s="16"/>
      <c r="F121" s="14" t="s">
        <v>1533</v>
      </c>
      <c r="G121" s="14"/>
      <c r="H121" s="14"/>
      <c r="I121" s="15"/>
      <c r="J121" s="77"/>
      <c r="K121" s="92"/>
    </row>
    <row r="122" spans="1:13" ht="22.5" x14ac:dyDescent="0.2">
      <c r="A122" s="14" t="s">
        <v>1517</v>
      </c>
      <c r="B122" s="14" t="s">
        <v>1579</v>
      </c>
      <c r="C122" s="14" t="s">
        <v>1580</v>
      </c>
      <c r="D122" s="16">
        <v>45714</v>
      </c>
      <c r="E122" s="16"/>
      <c r="F122" s="14" t="s">
        <v>1601</v>
      </c>
      <c r="G122" s="14"/>
      <c r="H122" s="14" t="s">
        <v>1602</v>
      </c>
      <c r="I122" s="15">
        <v>661.49</v>
      </c>
      <c r="J122" s="77">
        <v>5</v>
      </c>
      <c r="K122" s="92"/>
      <c r="M122" s="315"/>
    </row>
    <row r="123" spans="1:13" ht="12.75" x14ac:dyDescent="0.2">
      <c r="A123" s="14" t="s">
        <v>1517</v>
      </c>
      <c r="B123" s="14" t="s">
        <v>1579</v>
      </c>
      <c r="C123" s="14" t="s">
        <v>1595</v>
      </c>
      <c r="D123" s="16">
        <v>45721</v>
      </c>
      <c r="E123" s="16"/>
      <c r="F123" s="14" t="s">
        <v>1534</v>
      </c>
      <c r="G123" s="14"/>
      <c r="H123" s="14" t="s">
        <v>1596</v>
      </c>
      <c r="I123" s="15">
        <v>60.11</v>
      </c>
      <c r="J123" s="77">
        <v>5</v>
      </c>
      <c r="K123" s="92"/>
    </row>
    <row r="124" spans="1:13" ht="22.5" x14ac:dyDescent="0.2">
      <c r="A124" s="14" t="s">
        <v>1517</v>
      </c>
      <c r="B124" s="14" t="s">
        <v>1579</v>
      </c>
      <c r="C124" s="14"/>
      <c r="D124" s="16">
        <v>45740</v>
      </c>
      <c r="E124" s="16"/>
      <c r="F124" s="14" t="s">
        <v>1578</v>
      </c>
      <c r="G124" s="14"/>
      <c r="H124" s="14" t="s">
        <v>1566</v>
      </c>
      <c r="I124" s="15">
        <v>219.71</v>
      </c>
      <c r="J124" s="77">
        <v>3</v>
      </c>
      <c r="K124" s="92"/>
    </row>
    <row r="125" spans="1:13" ht="22.5" x14ac:dyDescent="0.2">
      <c r="A125" s="14" t="s">
        <v>1517</v>
      </c>
      <c r="B125" s="14" t="s">
        <v>1579</v>
      </c>
      <c r="C125" s="14"/>
      <c r="D125" s="16"/>
      <c r="E125" s="16"/>
      <c r="F125" s="14" t="s">
        <v>1599</v>
      </c>
      <c r="G125" s="14" t="s">
        <v>1597</v>
      </c>
      <c r="H125" s="14" t="s">
        <v>1598</v>
      </c>
      <c r="I125" s="15">
        <v>800</v>
      </c>
      <c r="J125" s="77">
        <v>3</v>
      </c>
      <c r="K125" s="92"/>
    </row>
    <row r="126" spans="1:13" ht="12.75" x14ac:dyDescent="0.2">
      <c r="A126" s="14" t="s">
        <v>1517</v>
      </c>
      <c r="B126" s="14" t="s">
        <v>1579</v>
      </c>
      <c r="C126" s="14"/>
      <c r="D126" s="16"/>
      <c r="E126" s="16"/>
      <c r="F126" s="14" t="s">
        <v>1603</v>
      </c>
      <c r="G126" s="14"/>
      <c r="H126" s="14" t="s">
        <v>1604</v>
      </c>
      <c r="I126" s="15">
        <v>274.27999999999997</v>
      </c>
      <c r="J126" s="77">
        <v>3</v>
      </c>
      <c r="K126" s="92"/>
    </row>
    <row r="127" spans="1:13" ht="12.75" x14ac:dyDescent="0.2">
      <c r="A127" s="14" t="s">
        <v>1517</v>
      </c>
      <c r="B127" s="14" t="s">
        <v>1579</v>
      </c>
      <c r="C127" s="14" t="s">
        <v>1580</v>
      </c>
      <c r="D127" s="16">
        <v>45708</v>
      </c>
      <c r="E127" s="16"/>
      <c r="F127" s="14" t="s">
        <v>1581</v>
      </c>
      <c r="G127" s="14"/>
      <c r="H127" s="14" t="s">
        <v>1582</v>
      </c>
      <c r="I127" s="15">
        <v>80.48</v>
      </c>
      <c r="J127" s="77">
        <v>5</v>
      </c>
      <c r="K127" s="92"/>
    </row>
    <row r="128" spans="1:13" ht="12.75" x14ac:dyDescent="0.2">
      <c r="A128" s="14" t="s">
        <v>1517</v>
      </c>
      <c r="B128" s="14" t="s">
        <v>1579</v>
      </c>
      <c r="C128" s="14" t="s">
        <v>1580</v>
      </c>
      <c r="D128" s="16">
        <v>45712</v>
      </c>
      <c r="E128" s="16"/>
      <c r="F128" s="14" t="s">
        <v>1583</v>
      </c>
      <c r="G128" s="14"/>
      <c r="H128" s="14" t="s">
        <v>1584</v>
      </c>
      <c r="I128" s="15">
        <v>7.11</v>
      </c>
      <c r="J128" s="77">
        <v>5</v>
      </c>
      <c r="K128" s="92"/>
    </row>
    <row r="129" spans="1:12" ht="12.75" x14ac:dyDescent="0.2">
      <c r="A129" s="14" t="s">
        <v>1517</v>
      </c>
      <c r="B129" s="14" t="s">
        <v>1579</v>
      </c>
      <c r="C129" s="14" t="s">
        <v>1580</v>
      </c>
      <c r="D129" s="16">
        <v>45346</v>
      </c>
      <c r="E129" s="16"/>
      <c r="F129" s="14" t="s">
        <v>1583</v>
      </c>
      <c r="G129" s="14"/>
      <c r="H129" s="14" t="s">
        <v>1584</v>
      </c>
      <c r="I129" s="15">
        <v>16.04</v>
      </c>
      <c r="J129" s="77">
        <v>5</v>
      </c>
      <c r="K129" s="92"/>
    </row>
    <row r="130" spans="1:12" ht="12.75" x14ac:dyDescent="0.2">
      <c r="A130" s="14" t="s">
        <v>1517</v>
      </c>
      <c r="B130" s="14" t="s">
        <v>1579</v>
      </c>
      <c r="C130" s="14" t="s">
        <v>1580</v>
      </c>
      <c r="D130" s="16">
        <v>45712</v>
      </c>
      <c r="E130" s="16"/>
      <c r="F130" s="14" t="s">
        <v>1583</v>
      </c>
      <c r="G130" s="14"/>
      <c r="H130" s="14" t="s">
        <v>1584</v>
      </c>
      <c r="I130" s="15">
        <v>7.11</v>
      </c>
      <c r="J130" s="77">
        <v>5</v>
      </c>
      <c r="K130" s="92"/>
    </row>
    <row r="131" spans="1:12" ht="12.75" x14ac:dyDescent="0.2">
      <c r="A131" s="14" t="s">
        <v>1517</v>
      </c>
      <c r="B131" s="14" t="s">
        <v>1579</v>
      </c>
      <c r="C131" s="14" t="s">
        <v>1580</v>
      </c>
      <c r="D131" s="16">
        <v>45713</v>
      </c>
      <c r="E131" s="16"/>
      <c r="F131" s="14" t="s">
        <v>1585</v>
      </c>
      <c r="G131" s="14"/>
      <c r="H131" s="14" t="s">
        <v>1584</v>
      </c>
      <c r="I131" s="15">
        <v>22.6</v>
      </c>
      <c r="J131" s="77">
        <v>5</v>
      </c>
      <c r="K131" s="92"/>
    </row>
    <row r="132" spans="1:12" ht="12.75" x14ac:dyDescent="0.2">
      <c r="A132" s="14" t="s">
        <v>1517</v>
      </c>
      <c r="B132" s="14" t="s">
        <v>1579</v>
      </c>
      <c r="C132" s="14" t="s">
        <v>1580</v>
      </c>
      <c r="D132" s="16">
        <v>45714</v>
      </c>
      <c r="E132" s="16"/>
      <c r="F132" s="14" t="s">
        <v>1586</v>
      </c>
      <c r="G132" s="14"/>
      <c r="H132" s="14" t="s">
        <v>1584</v>
      </c>
      <c r="I132" s="15">
        <v>7.09</v>
      </c>
      <c r="J132" s="77">
        <v>5</v>
      </c>
      <c r="K132" s="92"/>
    </row>
    <row r="133" spans="1:12" ht="12.75" x14ac:dyDescent="0.2">
      <c r="A133" s="14" t="s">
        <v>1517</v>
      </c>
      <c r="B133" s="14" t="s">
        <v>1579</v>
      </c>
      <c r="C133" s="14" t="s">
        <v>1580</v>
      </c>
      <c r="D133" s="16">
        <v>45714</v>
      </c>
      <c r="E133" s="16"/>
      <c r="F133" s="14" t="s">
        <v>1586</v>
      </c>
      <c r="G133" s="14"/>
      <c r="H133" s="14" t="s">
        <v>1584</v>
      </c>
      <c r="I133" s="15">
        <v>20.77</v>
      </c>
      <c r="J133" s="77">
        <v>5</v>
      </c>
      <c r="K133" s="92"/>
    </row>
    <row r="134" spans="1:12" ht="12.75" x14ac:dyDescent="0.2">
      <c r="A134" s="14" t="s">
        <v>1517</v>
      </c>
      <c r="B134" s="14" t="s">
        <v>1579</v>
      </c>
      <c r="C134" s="14" t="s">
        <v>1580</v>
      </c>
      <c r="D134" s="16">
        <v>45715</v>
      </c>
      <c r="E134" s="16"/>
      <c r="F134" s="14" t="s">
        <v>1587</v>
      </c>
      <c r="G134" s="14"/>
      <c r="H134" s="14" t="s">
        <v>1588</v>
      </c>
      <c r="I134" s="15">
        <v>59.33</v>
      </c>
      <c r="J134" s="77">
        <v>5</v>
      </c>
      <c r="K134" s="92"/>
    </row>
    <row r="135" spans="1:12" ht="12.75" x14ac:dyDescent="0.2">
      <c r="A135" s="14" t="s">
        <v>1517</v>
      </c>
      <c r="B135" s="14" t="s">
        <v>1579</v>
      </c>
      <c r="C135" s="14" t="s">
        <v>1580</v>
      </c>
      <c r="D135" s="16">
        <v>45714</v>
      </c>
      <c r="E135" s="16"/>
      <c r="F135" s="14" t="s">
        <v>1589</v>
      </c>
      <c r="G135" s="14"/>
      <c r="H135" s="14" t="s">
        <v>1590</v>
      </c>
      <c r="I135" s="15">
        <v>89.39</v>
      </c>
      <c r="J135" s="77">
        <v>5</v>
      </c>
      <c r="K135" s="92"/>
    </row>
    <row r="136" spans="1:12" ht="12.75" x14ac:dyDescent="0.2">
      <c r="A136" s="14" t="s">
        <v>1517</v>
      </c>
      <c r="B136" s="14" t="s">
        <v>1579</v>
      </c>
      <c r="C136" s="14" t="s">
        <v>1580</v>
      </c>
      <c r="D136" s="16">
        <v>45716</v>
      </c>
      <c r="E136" s="16"/>
      <c r="F136" s="14" t="s">
        <v>1593</v>
      </c>
      <c r="G136" s="14"/>
      <c r="H136" s="14" t="s">
        <v>1594</v>
      </c>
      <c r="I136" s="15">
        <v>33.799999999999997</v>
      </c>
      <c r="J136" s="77">
        <v>5</v>
      </c>
      <c r="K136" s="92"/>
    </row>
    <row r="137" spans="1:12" ht="12.75" x14ac:dyDescent="0.2">
      <c r="A137" s="14" t="s">
        <v>1517</v>
      </c>
      <c r="B137" s="14" t="s">
        <v>1579</v>
      </c>
      <c r="C137" s="14"/>
      <c r="D137" s="16">
        <v>45722</v>
      </c>
      <c r="E137" s="16"/>
      <c r="F137" s="14" t="s">
        <v>1535</v>
      </c>
      <c r="G137" s="14"/>
      <c r="H137" s="14" t="s">
        <v>1591</v>
      </c>
      <c r="I137" s="15">
        <v>20.83</v>
      </c>
      <c r="J137" s="77">
        <v>3</v>
      </c>
      <c r="K137" s="92"/>
    </row>
    <row r="138" spans="1:12" ht="12.75" x14ac:dyDescent="0.2">
      <c r="A138" s="14" t="s">
        <v>1517</v>
      </c>
      <c r="B138" s="14" t="s">
        <v>1579</v>
      </c>
      <c r="C138" s="14"/>
      <c r="D138" s="16">
        <v>45722</v>
      </c>
      <c r="E138" s="16"/>
      <c r="F138" s="14" t="s">
        <v>1537</v>
      </c>
      <c r="G138" s="14"/>
      <c r="H138" s="14" t="s">
        <v>1592</v>
      </c>
      <c r="I138" s="15">
        <v>55.96</v>
      </c>
      <c r="J138" s="77">
        <v>3</v>
      </c>
      <c r="K138" s="92"/>
    </row>
    <row r="139" spans="1:12" ht="22.5" x14ac:dyDescent="0.2">
      <c r="A139" s="14" t="s">
        <v>1517</v>
      </c>
      <c r="B139" s="14" t="s">
        <v>1579</v>
      </c>
      <c r="C139" s="14" t="s">
        <v>1605</v>
      </c>
      <c r="D139" s="16">
        <v>45701</v>
      </c>
      <c r="E139" s="16"/>
      <c r="F139" s="14" t="s">
        <v>1606</v>
      </c>
      <c r="G139" s="14" t="s">
        <v>1542</v>
      </c>
      <c r="H139" s="14" t="s">
        <v>1543</v>
      </c>
      <c r="I139" s="15">
        <v>180.94</v>
      </c>
      <c r="J139" s="77">
        <v>5</v>
      </c>
      <c r="K139" s="92"/>
      <c r="L139" s="315"/>
    </row>
    <row r="140" spans="1:12" ht="123.75" x14ac:dyDescent="0.2">
      <c r="A140" s="14" t="s">
        <v>1517</v>
      </c>
      <c r="B140" s="14"/>
      <c r="C140" s="14"/>
      <c r="D140" s="16"/>
      <c r="E140" s="16"/>
      <c r="F140" s="14" t="s">
        <v>1532</v>
      </c>
      <c r="G140" s="14"/>
      <c r="H140" s="14"/>
      <c r="I140" s="15"/>
      <c r="J140" s="77"/>
      <c r="K140" s="92"/>
    </row>
    <row r="141" spans="1:12" ht="12.75" x14ac:dyDescent="0.2">
      <c r="A141" s="14" t="s">
        <v>1517</v>
      </c>
      <c r="B141" s="14"/>
      <c r="C141" s="14" t="s">
        <v>1540</v>
      </c>
      <c r="D141" s="16">
        <v>45722</v>
      </c>
      <c r="E141" s="16"/>
      <c r="F141" s="14" t="s">
        <v>1538</v>
      </c>
      <c r="G141" s="14"/>
      <c r="H141" s="14" t="s">
        <v>1539</v>
      </c>
      <c r="I141" s="15">
        <v>402.24</v>
      </c>
      <c r="J141" s="77">
        <v>3</v>
      </c>
      <c r="K141" s="92"/>
    </row>
    <row r="142" spans="1:12" ht="12.75" x14ac:dyDescent="0.2">
      <c r="A142" s="14" t="s">
        <v>1517</v>
      </c>
      <c r="B142" s="14"/>
      <c r="C142" s="14"/>
      <c r="D142" s="16">
        <v>45706</v>
      </c>
      <c r="E142" s="16"/>
      <c r="F142" s="14" t="s">
        <v>1576</v>
      </c>
      <c r="G142" s="14"/>
      <c r="H142" s="14" t="s">
        <v>1539</v>
      </c>
      <c r="I142" s="15">
        <v>1184.43</v>
      </c>
      <c r="J142" s="77">
        <v>3</v>
      </c>
      <c r="K142" s="92"/>
    </row>
    <row r="143" spans="1:12" ht="12.75" x14ac:dyDescent="0.2">
      <c r="A143" s="14" t="s">
        <v>1517</v>
      </c>
      <c r="B143" s="14"/>
      <c r="C143" s="14"/>
      <c r="D143" s="16">
        <v>45726</v>
      </c>
      <c r="E143" s="16"/>
      <c r="F143" s="14" t="s">
        <v>1541</v>
      </c>
      <c r="G143" s="14" t="s">
        <v>1542</v>
      </c>
      <c r="H143" s="14" t="s">
        <v>1543</v>
      </c>
      <c r="I143" s="15">
        <v>128</v>
      </c>
      <c r="J143" s="77">
        <v>3</v>
      </c>
      <c r="K143" s="92"/>
    </row>
    <row r="144" spans="1:12" ht="12.75" x14ac:dyDescent="0.2">
      <c r="A144" s="14" t="s">
        <v>1517</v>
      </c>
      <c r="B144" s="14"/>
      <c r="C144" s="14"/>
      <c r="D144" s="16">
        <v>45728</v>
      </c>
      <c r="E144" s="16"/>
      <c r="F144" s="14" t="s">
        <v>1551</v>
      </c>
      <c r="G144" s="14"/>
      <c r="H144" s="14" t="s">
        <v>1552</v>
      </c>
      <c r="I144" s="15">
        <v>126.8</v>
      </c>
      <c r="J144" s="77">
        <v>3</v>
      </c>
      <c r="K144" s="92"/>
    </row>
    <row r="145" spans="1:11" ht="12.75" x14ac:dyDescent="0.2">
      <c r="A145" s="14" t="s">
        <v>1517</v>
      </c>
      <c r="B145" s="14"/>
      <c r="C145" s="14"/>
      <c r="D145" s="16">
        <v>45728</v>
      </c>
      <c r="E145" s="16"/>
      <c r="F145" s="14" t="s">
        <v>1553</v>
      </c>
      <c r="G145" s="14"/>
      <c r="H145" s="14" t="s">
        <v>1556</v>
      </c>
      <c r="I145" s="15">
        <v>38.19</v>
      </c>
      <c r="J145" s="77">
        <v>3</v>
      </c>
      <c r="K145" s="92"/>
    </row>
    <row r="146" spans="1:11" ht="12.75" x14ac:dyDescent="0.2">
      <c r="A146" s="14" t="s">
        <v>1517</v>
      </c>
      <c r="B146" s="14"/>
      <c r="C146" s="14"/>
      <c r="D146" s="16">
        <v>45729</v>
      </c>
      <c r="E146" s="16"/>
      <c r="F146" s="14" t="s">
        <v>1555</v>
      </c>
      <c r="G146" s="14"/>
      <c r="H146" s="14" t="s">
        <v>1536</v>
      </c>
      <c r="I146" s="15">
        <v>13.34</v>
      </c>
      <c r="J146" s="77">
        <v>3</v>
      </c>
      <c r="K146" s="92"/>
    </row>
    <row r="147" spans="1:11" ht="22.5" x14ac:dyDescent="0.2">
      <c r="A147" s="14" t="s">
        <v>1517</v>
      </c>
      <c r="B147" s="14"/>
      <c r="C147" s="14"/>
      <c r="D147" s="16">
        <v>45729</v>
      </c>
      <c r="E147" s="16"/>
      <c r="F147" s="14" t="s">
        <v>1557</v>
      </c>
      <c r="G147" s="14"/>
      <c r="H147" s="14" t="s">
        <v>1554</v>
      </c>
      <c r="I147" s="15">
        <v>59.22</v>
      </c>
      <c r="J147" s="77">
        <v>3</v>
      </c>
      <c r="K147" s="92"/>
    </row>
    <row r="148" spans="1:11" ht="12.75" x14ac:dyDescent="0.2">
      <c r="A148" s="14" t="s">
        <v>1517</v>
      </c>
      <c r="B148" s="14"/>
      <c r="C148" s="14"/>
      <c r="D148" s="16">
        <v>45735</v>
      </c>
      <c r="E148" s="16"/>
      <c r="F148" s="14" t="s">
        <v>1558</v>
      </c>
      <c r="G148" s="14"/>
      <c r="H148" s="14" t="s">
        <v>1559</v>
      </c>
      <c r="I148" s="15">
        <v>57.88</v>
      </c>
      <c r="J148" s="77">
        <v>3</v>
      </c>
      <c r="K148" s="92"/>
    </row>
    <row r="149" spans="1:11" ht="12.75" x14ac:dyDescent="0.2">
      <c r="A149" s="14" t="s">
        <v>1517</v>
      </c>
      <c r="B149" s="14"/>
      <c r="C149" s="14"/>
      <c r="D149" s="16">
        <v>45735</v>
      </c>
      <c r="E149" s="16"/>
      <c r="F149" s="14" t="s">
        <v>1362</v>
      </c>
      <c r="G149" s="14"/>
      <c r="H149" s="14" t="s">
        <v>1560</v>
      </c>
      <c r="I149" s="15">
        <v>132.63999999999999</v>
      </c>
      <c r="J149" s="77">
        <v>3</v>
      </c>
      <c r="K149" s="92"/>
    </row>
    <row r="150" spans="1:11" ht="12.75" x14ac:dyDescent="0.2">
      <c r="A150" s="14" t="s">
        <v>1517</v>
      </c>
      <c r="B150" s="14"/>
      <c r="C150" s="14"/>
      <c r="D150" s="16">
        <v>45735</v>
      </c>
      <c r="E150" s="16"/>
      <c r="F150" s="14" t="s">
        <v>1561</v>
      </c>
      <c r="G150" s="14"/>
      <c r="H150" s="14" t="s">
        <v>1562</v>
      </c>
      <c r="I150" s="15">
        <v>10.49</v>
      </c>
      <c r="J150" s="77">
        <v>3</v>
      </c>
      <c r="K150" s="92"/>
    </row>
    <row r="151" spans="1:11" ht="12.75" x14ac:dyDescent="0.2">
      <c r="A151" s="14" t="s">
        <v>1517</v>
      </c>
      <c r="B151" s="14"/>
      <c r="C151" s="14"/>
      <c r="D151" s="16">
        <v>45786</v>
      </c>
      <c r="E151" s="16"/>
      <c r="F151" s="14" t="s">
        <v>1600</v>
      </c>
      <c r="G151" s="14"/>
      <c r="H151" s="14" t="s">
        <v>1577</v>
      </c>
      <c r="I151" s="15">
        <v>560</v>
      </c>
      <c r="J151" s="77">
        <v>3</v>
      </c>
      <c r="K151" s="92"/>
    </row>
    <row r="152" spans="1:11" ht="12.75" x14ac:dyDescent="0.2">
      <c r="A152" s="14" t="s">
        <v>1517</v>
      </c>
      <c r="B152" s="14"/>
      <c r="C152" s="14"/>
      <c r="D152" s="16"/>
      <c r="E152" s="16"/>
      <c r="F152" s="14" t="s">
        <v>1574</v>
      </c>
      <c r="G152" s="14"/>
      <c r="H152" s="14" t="s">
        <v>1575</v>
      </c>
      <c r="I152" s="15">
        <v>846.46</v>
      </c>
      <c r="J152" s="77">
        <v>3</v>
      </c>
      <c r="K152" s="92"/>
    </row>
    <row r="153" spans="1:11" ht="123.75" x14ac:dyDescent="0.2">
      <c r="A153" s="14" t="s">
        <v>1517</v>
      </c>
      <c r="B153" s="14"/>
      <c r="C153" s="14"/>
      <c r="D153" s="16"/>
      <c r="E153" s="16"/>
      <c r="F153" s="14" t="s">
        <v>1544</v>
      </c>
      <c r="G153" s="14"/>
      <c r="H153" s="14"/>
      <c r="I153" s="15"/>
      <c r="J153" s="77"/>
      <c r="K153" s="92"/>
    </row>
    <row r="154" spans="1:11" ht="22.5" x14ac:dyDescent="0.2">
      <c r="A154" s="14" t="s">
        <v>1517</v>
      </c>
      <c r="B154" s="14"/>
      <c r="C154" s="14"/>
      <c r="D154" s="16">
        <v>45726</v>
      </c>
      <c r="E154" s="16"/>
      <c r="F154" s="14" t="s">
        <v>1545</v>
      </c>
      <c r="G154" s="14"/>
      <c r="H154" s="14" t="s">
        <v>1546</v>
      </c>
      <c r="I154" s="15">
        <v>89.1</v>
      </c>
      <c r="J154" s="77">
        <v>5</v>
      </c>
      <c r="K154" s="92"/>
    </row>
    <row r="155" spans="1:11" ht="12.75" x14ac:dyDescent="0.2">
      <c r="A155" s="14" t="s">
        <v>1517</v>
      </c>
      <c r="B155" s="14"/>
      <c r="C155" s="14" t="s">
        <v>1548</v>
      </c>
      <c r="D155" s="16">
        <v>45726</v>
      </c>
      <c r="E155" s="16"/>
      <c r="F155" s="14" t="s">
        <v>1547</v>
      </c>
      <c r="G155" s="14" t="s">
        <v>1550</v>
      </c>
      <c r="H155" s="14" t="s">
        <v>1549</v>
      </c>
      <c r="I155" s="15">
        <v>550</v>
      </c>
      <c r="J155" s="77">
        <v>5</v>
      </c>
      <c r="K155" s="92"/>
    </row>
    <row r="156" spans="1:11" ht="22.5" x14ac:dyDescent="0.2">
      <c r="A156" s="14" t="s">
        <v>1517</v>
      </c>
      <c r="B156" s="14"/>
      <c r="C156" s="14"/>
      <c r="D156" s="16">
        <v>45786</v>
      </c>
      <c r="E156" s="16"/>
      <c r="F156" s="14" t="s">
        <v>1610</v>
      </c>
      <c r="G156" s="14"/>
      <c r="H156" s="14" t="s">
        <v>1611</v>
      </c>
      <c r="I156" s="15">
        <v>900</v>
      </c>
      <c r="J156" s="77">
        <v>5</v>
      </c>
      <c r="K156" s="92"/>
    </row>
    <row r="157" spans="1:11" ht="22.5" x14ac:dyDescent="0.2">
      <c r="A157" s="14" t="s">
        <v>1517</v>
      </c>
      <c r="B157" s="14"/>
      <c r="C157" s="14"/>
      <c r="D157" s="16">
        <v>45786</v>
      </c>
      <c r="E157" s="16"/>
      <c r="F157" s="14" t="s">
        <v>1612</v>
      </c>
      <c r="G157" s="14"/>
      <c r="H157" s="14" t="s">
        <v>1613</v>
      </c>
      <c r="I157" s="15">
        <f>20+20+24+20</f>
        <v>84</v>
      </c>
      <c r="J157" s="77">
        <v>5</v>
      </c>
      <c r="K157" s="92"/>
    </row>
    <row r="158" spans="1:11" ht="123.75" x14ac:dyDescent="0.2">
      <c r="A158" s="14" t="s">
        <v>1517</v>
      </c>
      <c r="B158" s="14"/>
      <c r="C158" s="14"/>
      <c r="D158" s="16"/>
      <c r="E158" s="16"/>
      <c r="F158" s="14" t="s">
        <v>1563</v>
      </c>
      <c r="G158" s="14"/>
      <c r="H158" s="14"/>
      <c r="I158" s="15"/>
      <c r="J158" s="77"/>
      <c r="K158" s="92"/>
    </row>
    <row r="159" spans="1:11" ht="12.75" x14ac:dyDescent="0.2">
      <c r="A159" s="14" t="s">
        <v>1517</v>
      </c>
      <c r="B159" s="14"/>
      <c r="C159" s="14"/>
      <c r="D159" s="16">
        <v>45740</v>
      </c>
      <c r="E159" s="16"/>
      <c r="F159" s="14" t="s">
        <v>1564</v>
      </c>
      <c r="G159" s="14"/>
      <c r="H159" s="14" t="s">
        <v>1565</v>
      </c>
      <c r="I159" s="15">
        <v>430.5</v>
      </c>
      <c r="J159" s="77">
        <v>5</v>
      </c>
      <c r="K159" s="92"/>
    </row>
    <row r="160" spans="1:11" ht="22.5" x14ac:dyDescent="0.2">
      <c r="A160" s="14" t="s">
        <v>1517</v>
      </c>
      <c r="B160" s="14"/>
      <c r="C160" s="14"/>
      <c r="D160" s="16">
        <v>45763</v>
      </c>
      <c r="E160" s="16"/>
      <c r="F160" s="14" t="s">
        <v>1571</v>
      </c>
      <c r="G160" s="14" t="s">
        <v>1573</v>
      </c>
      <c r="H160" s="14" t="s">
        <v>1572</v>
      </c>
      <c r="I160" s="15">
        <v>990</v>
      </c>
      <c r="J160" s="77">
        <v>5</v>
      </c>
      <c r="K160" s="92"/>
    </row>
    <row r="161" spans="1:11" ht="12.75" x14ac:dyDescent="0.2">
      <c r="A161" s="14" t="s">
        <v>1517</v>
      </c>
      <c r="B161" s="14"/>
      <c r="C161" s="14"/>
      <c r="D161" s="16">
        <v>45803</v>
      </c>
      <c r="E161" s="16"/>
      <c r="F161" s="14" t="s">
        <v>1614</v>
      </c>
      <c r="G161" s="316">
        <v>46870733</v>
      </c>
      <c r="H161" s="316" t="s">
        <v>1615</v>
      </c>
      <c r="I161" s="15">
        <v>683.11</v>
      </c>
      <c r="J161" s="77">
        <v>5</v>
      </c>
      <c r="K161" s="92"/>
    </row>
    <row r="162" spans="1:11" ht="45" x14ac:dyDescent="0.2">
      <c r="A162" s="317" t="s">
        <v>1517</v>
      </c>
      <c r="B162" s="317"/>
      <c r="C162" s="317"/>
      <c r="D162" s="318">
        <v>45810</v>
      </c>
      <c r="E162" s="318"/>
      <c r="F162" s="14" t="s">
        <v>1617</v>
      </c>
      <c r="G162" s="317"/>
      <c r="H162" s="317" t="s">
        <v>1623</v>
      </c>
      <c r="I162" s="319">
        <f>34.6+60+181+37+37+28.5+28.5+28.5+28.5</f>
        <v>463.6</v>
      </c>
      <c r="J162" s="320"/>
      <c r="K162" s="321"/>
    </row>
    <row r="163" spans="1:11" ht="56.25" x14ac:dyDescent="0.2">
      <c r="A163" s="14" t="s">
        <v>1517</v>
      </c>
      <c r="B163" s="14"/>
      <c r="C163" s="314"/>
      <c r="D163" s="16">
        <v>45743</v>
      </c>
      <c r="E163" s="16"/>
      <c r="F163" s="14" t="s">
        <v>1567</v>
      </c>
      <c r="G163" s="14"/>
      <c r="H163" s="14" t="s">
        <v>1529</v>
      </c>
      <c r="I163" s="15">
        <v>550.59</v>
      </c>
      <c r="J163" s="77">
        <v>4</v>
      </c>
      <c r="K163" s="92"/>
    </row>
    <row r="164" spans="1:11" ht="56.25" x14ac:dyDescent="0.2">
      <c r="A164" s="14" t="s">
        <v>1517</v>
      </c>
      <c r="B164" s="14"/>
      <c r="C164" s="314"/>
      <c r="D164" s="16">
        <v>45743</v>
      </c>
      <c r="E164" s="16"/>
      <c r="F164" s="14" t="s">
        <v>1568</v>
      </c>
      <c r="G164" s="14"/>
      <c r="H164" s="14" t="s">
        <v>1530</v>
      </c>
      <c r="I164" s="15">
        <v>679.75</v>
      </c>
      <c r="J164" s="77">
        <v>4</v>
      </c>
      <c r="K164" s="92"/>
    </row>
    <row r="165" spans="1:11" ht="12.75" x14ac:dyDescent="0.2">
      <c r="A165" s="14" t="s">
        <v>1517</v>
      </c>
      <c r="B165" s="14"/>
      <c r="C165" s="14"/>
      <c r="D165" s="16">
        <v>45747</v>
      </c>
      <c r="E165" s="16"/>
      <c r="F165" s="14" t="s">
        <v>1520</v>
      </c>
      <c r="G165" s="14" t="s">
        <v>1521</v>
      </c>
      <c r="H165" s="14" t="s">
        <v>1531</v>
      </c>
      <c r="I165" s="15">
        <v>6.9</v>
      </c>
      <c r="J165" s="77">
        <v>4</v>
      </c>
      <c r="K165" s="92"/>
    </row>
    <row r="166" spans="1:11" ht="56.25" x14ac:dyDescent="0.2">
      <c r="A166" s="14" t="s">
        <v>1517</v>
      </c>
      <c r="B166" s="14"/>
      <c r="C166" s="314"/>
      <c r="D166" s="16">
        <v>45748</v>
      </c>
      <c r="E166" s="16"/>
      <c r="F166" s="14" t="s">
        <v>1569</v>
      </c>
      <c r="G166" s="14"/>
      <c r="H166" s="14" t="s">
        <v>1529</v>
      </c>
      <c r="I166" s="15">
        <v>550.59</v>
      </c>
      <c r="J166" s="77">
        <v>4</v>
      </c>
      <c r="K166" s="92"/>
    </row>
    <row r="167" spans="1:11" ht="56.25" x14ac:dyDescent="0.2">
      <c r="A167" s="14" t="s">
        <v>1517</v>
      </c>
      <c r="B167" s="14"/>
      <c r="C167" s="314"/>
      <c r="D167" s="16">
        <v>45748</v>
      </c>
      <c r="E167" s="16"/>
      <c r="F167" s="14" t="s">
        <v>1570</v>
      </c>
      <c r="G167" s="14"/>
      <c r="H167" s="14" t="s">
        <v>1530</v>
      </c>
      <c r="I167" s="15">
        <v>679.75</v>
      </c>
      <c r="J167" s="77">
        <v>4</v>
      </c>
      <c r="K167" s="92"/>
    </row>
    <row r="168" spans="1:11" ht="12.75" x14ac:dyDescent="0.2">
      <c r="A168" s="14" t="s">
        <v>1517</v>
      </c>
      <c r="B168" s="14"/>
      <c r="C168" s="14"/>
      <c r="D168" s="16">
        <v>45748</v>
      </c>
      <c r="E168" s="16"/>
      <c r="F168" s="14" t="s">
        <v>1520</v>
      </c>
      <c r="G168" s="14" t="s">
        <v>1521</v>
      </c>
      <c r="H168" s="14" t="s">
        <v>1531</v>
      </c>
      <c r="I168" s="15">
        <v>4.5</v>
      </c>
      <c r="J168" s="77">
        <v>4</v>
      </c>
      <c r="K168" s="92"/>
    </row>
    <row r="169" spans="1:11" ht="12.75" x14ac:dyDescent="0.2">
      <c r="A169" s="14" t="s">
        <v>1517</v>
      </c>
      <c r="B169" s="14"/>
      <c r="C169" s="14"/>
      <c r="D169" s="16">
        <v>45777</v>
      </c>
      <c r="E169" s="16"/>
      <c r="F169" s="14" t="s">
        <v>1520</v>
      </c>
      <c r="G169" s="14" t="s">
        <v>1521</v>
      </c>
      <c r="H169" s="14" t="s">
        <v>1531</v>
      </c>
      <c r="I169" s="15">
        <v>6.9</v>
      </c>
      <c r="J169" s="77">
        <v>4</v>
      </c>
      <c r="K169" s="92"/>
    </row>
    <row r="170" spans="1:11" ht="12.75" x14ac:dyDescent="0.2">
      <c r="A170" s="14" t="s">
        <v>1517</v>
      </c>
      <c r="B170" s="14"/>
      <c r="C170" s="14"/>
      <c r="D170" s="16">
        <v>45807</v>
      </c>
      <c r="E170" s="16"/>
      <c r="F170" s="14" t="s">
        <v>1520</v>
      </c>
      <c r="G170" s="14" t="s">
        <v>1521</v>
      </c>
      <c r="H170" s="14" t="s">
        <v>1531</v>
      </c>
      <c r="I170" s="15">
        <v>6.9</v>
      </c>
      <c r="J170" s="77">
        <v>4</v>
      </c>
      <c r="K170" s="92"/>
    </row>
    <row r="171" spans="1:11" ht="12.75" x14ac:dyDescent="0.2">
      <c r="A171" s="14" t="s">
        <v>1517</v>
      </c>
      <c r="B171" s="14"/>
      <c r="C171" s="14"/>
      <c r="D171" s="16">
        <v>45810</v>
      </c>
      <c r="E171" s="16"/>
      <c r="F171" s="14" t="s">
        <v>1616</v>
      </c>
      <c r="G171" s="14"/>
      <c r="H171" s="14"/>
      <c r="I171" s="15">
        <v>214.1</v>
      </c>
      <c r="J171" s="77">
        <v>4</v>
      </c>
      <c r="K171" s="92"/>
    </row>
    <row r="172" spans="1:11" ht="12.75" x14ac:dyDescent="0.2">
      <c r="A172" s="14" t="s">
        <v>1517</v>
      </c>
      <c r="B172" s="14"/>
      <c r="C172" s="14"/>
      <c r="D172" s="16">
        <v>45810</v>
      </c>
      <c r="E172" s="16"/>
      <c r="F172" s="14" t="s">
        <v>1618</v>
      </c>
      <c r="G172" s="14"/>
      <c r="H172" s="14"/>
      <c r="I172" s="15">
        <v>735.95</v>
      </c>
      <c r="J172" s="77">
        <v>4</v>
      </c>
      <c r="K172" s="92"/>
    </row>
    <row r="173" spans="1:11" ht="12.75" x14ac:dyDescent="0.2">
      <c r="A173" s="14" t="s">
        <v>1517</v>
      </c>
      <c r="B173" s="14"/>
      <c r="C173" s="14"/>
      <c r="D173" s="16">
        <v>45810</v>
      </c>
      <c r="E173" s="16"/>
      <c r="F173" s="14" t="s">
        <v>1619</v>
      </c>
      <c r="G173" s="14"/>
      <c r="H173" s="14"/>
      <c r="I173" s="15">
        <v>4.5</v>
      </c>
      <c r="J173" s="77">
        <v>4</v>
      </c>
      <c r="K173" s="92"/>
    </row>
    <row r="174" spans="1:11" ht="12.75" x14ac:dyDescent="0.2">
      <c r="A174" s="14" t="s">
        <v>1517</v>
      </c>
      <c r="B174" s="14"/>
      <c r="C174" s="14"/>
      <c r="D174" s="16">
        <v>45830</v>
      </c>
      <c r="E174" s="16"/>
      <c r="F174" s="14" t="s">
        <v>1620</v>
      </c>
      <c r="G174" s="14"/>
      <c r="H174" s="14"/>
      <c r="I174" s="15">
        <v>1201.97</v>
      </c>
      <c r="J174" s="77">
        <v>4</v>
      </c>
      <c r="K174" s="92"/>
    </row>
    <row r="175" spans="1:11" ht="12.75" x14ac:dyDescent="0.2">
      <c r="A175" s="14" t="s">
        <v>1517</v>
      </c>
      <c r="B175" s="14"/>
      <c r="C175" s="14"/>
      <c r="D175" s="16">
        <v>45831</v>
      </c>
      <c r="E175" s="16"/>
      <c r="F175" s="14" t="s">
        <v>1621</v>
      </c>
      <c r="G175" s="14"/>
      <c r="H175" s="14"/>
      <c r="I175" s="15">
        <v>1276.9000000000001</v>
      </c>
      <c r="J175" s="77">
        <v>1</v>
      </c>
      <c r="K175" s="92"/>
    </row>
    <row r="176" spans="1:11" ht="12.75" x14ac:dyDescent="0.2">
      <c r="A176" s="14" t="s">
        <v>1517</v>
      </c>
      <c r="B176" s="14"/>
      <c r="C176" s="14"/>
      <c r="D176" s="16">
        <v>45831</v>
      </c>
      <c r="E176" s="16"/>
      <c r="F176" s="14" t="s">
        <v>1622</v>
      </c>
      <c r="G176" s="14"/>
      <c r="H176" s="14"/>
      <c r="I176" s="15">
        <v>3326.92</v>
      </c>
      <c r="J176" s="77">
        <v>1</v>
      </c>
      <c r="K176" s="92"/>
    </row>
    <row r="177" spans="1:11" ht="12.75" x14ac:dyDescent="0.2">
      <c r="A177" s="14" t="s">
        <v>1517</v>
      </c>
      <c r="B177" s="14"/>
      <c r="C177" s="14"/>
      <c r="D177" s="16">
        <v>45838</v>
      </c>
      <c r="E177" s="16"/>
      <c r="F177" s="14" t="s">
        <v>1520</v>
      </c>
      <c r="G177" s="14"/>
      <c r="H177" s="14"/>
      <c r="I177" s="15">
        <v>6.9</v>
      </c>
      <c r="J177" s="77">
        <v>4</v>
      </c>
      <c r="K177" s="92"/>
    </row>
    <row r="178" spans="1:11" ht="12.75" x14ac:dyDescent="0.2">
      <c r="A178" s="14" t="s">
        <v>1517</v>
      </c>
      <c r="B178" s="14"/>
      <c r="C178" s="14"/>
      <c r="D178" s="16">
        <v>45839</v>
      </c>
      <c r="E178" s="16"/>
      <c r="F178" s="14" t="s">
        <v>1520</v>
      </c>
      <c r="G178" s="14"/>
      <c r="H178" s="14"/>
      <c r="I178" s="15">
        <v>4.5</v>
      </c>
      <c r="J178" s="77">
        <v>4</v>
      </c>
      <c r="K178" s="92"/>
    </row>
    <row r="179" spans="1:11" ht="22.5" x14ac:dyDescent="0.2">
      <c r="A179" s="14" t="s">
        <v>1517</v>
      </c>
      <c r="B179" s="14"/>
      <c r="C179" s="14"/>
      <c r="D179" s="16">
        <v>45842</v>
      </c>
      <c r="E179" s="16"/>
      <c r="F179" s="14" t="s">
        <v>1624</v>
      </c>
      <c r="G179" s="14" t="s">
        <v>1626</v>
      </c>
      <c r="H179" s="14" t="s">
        <v>1625</v>
      </c>
      <c r="I179" s="15">
        <v>1500</v>
      </c>
      <c r="J179" s="77">
        <v>4</v>
      </c>
      <c r="K179" s="92"/>
    </row>
    <row r="180" spans="1:11" ht="22.5" x14ac:dyDescent="0.2">
      <c r="A180" s="14" t="s">
        <v>1517</v>
      </c>
      <c r="B180" s="14"/>
      <c r="C180" s="14"/>
      <c r="D180" s="16">
        <v>45852</v>
      </c>
      <c r="E180" s="16"/>
      <c r="F180" s="14" t="s">
        <v>1629</v>
      </c>
      <c r="G180" s="14" t="s">
        <v>1627</v>
      </c>
      <c r="H180" s="14" t="s">
        <v>1628</v>
      </c>
      <c r="I180" s="15">
        <v>3000</v>
      </c>
      <c r="J180" s="77">
        <v>5</v>
      </c>
      <c r="K180" s="92"/>
    </row>
    <row r="181" spans="1:11" ht="22.5" x14ac:dyDescent="0.2">
      <c r="A181" s="14" t="s">
        <v>1517</v>
      </c>
      <c r="B181" s="14"/>
      <c r="C181" s="14"/>
      <c r="D181" s="16">
        <v>45868</v>
      </c>
      <c r="E181" s="16"/>
      <c r="F181" s="14" t="s">
        <v>1630</v>
      </c>
      <c r="G181" s="14">
        <v>42421543</v>
      </c>
      <c r="H181" s="14" t="s">
        <v>1631</v>
      </c>
      <c r="I181" s="15">
        <v>3590.97</v>
      </c>
      <c r="J181" s="77">
        <v>1</v>
      </c>
      <c r="K181" s="92"/>
    </row>
    <row r="182" spans="1:11" ht="12.75" x14ac:dyDescent="0.2">
      <c r="A182" s="14" t="s">
        <v>1517</v>
      </c>
      <c r="B182" s="14"/>
      <c r="C182" s="14"/>
      <c r="D182" s="16">
        <v>45838</v>
      </c>
      <c r="E182" s="16"/>
      <c r="F182" s="14" t="s">
        <v>1520</v>
      </c>
      <c r="G182" s="14"/>
      <c r="H182" s="14"/>
      <c r="I182" s="15">
        <v>6.9</v>
      </c>
      <c r="J182" s="77">
        <v>4</v>
      </c>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ht="12.75" x14ac:dyDescent="0.2">
      <c r="A4487" s="14"/>
      <c r="B4487" s="14"/>
      <c r="C4487" s="14"/>
      <c r="D4487" s="16"/>
      <c r="E4487" s="16"/>
      <c r="F4487" s="14"/>
      <c r="G4487" s="14"/>
      <c r="H4487" s="14"/>
      <c r="I4487" s="15"/>
      <c r="J4487" s="77"/>
      <c r="K4487" s="92"/>
    </row>
    <row r="4488" spans="1:11" ht="12.75" x14ac:dyDescent="0.2">
      <c r="A4488" s="14"/>
      <c r="B4488" s="14"/>
      <c r="C4488" s="14"/>
      <c r="D4488" s="16"/>
      <c r="E4488" s="16"/>
      <c r="F4488" s="14"/>
      <c r="G4488" s="14"/>
      <c r="H4488" s="14"/>
      <c r="I4488" s="15"/>
      <c r="J4488" s="77"/>
      <c r="K4488" s="92"/>
    </row>
    <row r="4489" spans="1:11" ht="12.75" x14ac:dyDescent="0.2">
      <c r="A4489" s="14"/>
      <c r="B4489" s="14"/>
      <c r="C4489" s="14"/>
      <c r="D4489" s="16"/>
      <c r="E4489" s="16"/>
      <c r="F4489" s="14"/>
      <c r="G4489" s="14"/>
      <c r="H4489" s="14"/>
      <c r="I4489" s="15"/>
      <c r="J4489" s="77"/>
      <c r="K4489" s="92"/>
    </row>
    <row r="4490" spans="1:11" ht="12.75" x14ac:dyDescent="0.2">
      <c r="A4490" s="14"/>
      <c r="B4490" s="14"/>
      <c r="C4490" s="14"/>
      <c r="D4490" s="16"/>
      <c r="E4490" s="16"/>
      <c r="F4490" s="14"/>
      <c r="G4490" s="14"/>
      <c r="H4490" s="14"/>
      <c r="I4490" s="15"/>
      <c r="J4490" s="77"/>
      <c r="K4490" s="92"/>
    </row>
    <row r="4491" spans="1:11" ht="12.75" x14ac:dyDescent="0.2">
      <c r="A4491" s="14"/>
      <c r="B4491" s="14"/>
      <c r="C4491" s="14"/>
      <c r="D4491" s="16"/>
      <c r="E4491" s="16"/>
      <c r="F4491" s="14"/>
      <c r="G4491" s="14"/>
      <c r="H4491" s="14"/>
      <c r="I4491" s="15"/>
      <c r="J4491" s="77"/>
      <c r="K4491" s="92"/>
    </row>
    <row r="4492" spans="1:11" ht="12.75" x14ac:dyDescent="0.2">
      <c r="A4492" s="14"/>
      <c r="B4492" s="14"/>
      <c r="C4492" s="14"/>
      <c r="D4492" s="16"/>
      <c r="E4492" s="16"/>
      <c r="F4492" s="14"/>
      <c r="G4492" s="14"/>
      <c r="H4492" s="14"/>
      <c r="I4492" s="15"/>
      <c r="J4492" s="77"/>
      <c r="K4492" s="92"/>
    </row>
    <row r="4493" spans="1:11" ht="12.75" x14ac:dyDescent="0.2">
      <c r="A4493" s="14"/>
      <c r="B4493" s="14"/>
      <c r="C4493" s="14"/>
      <c r="D4493" s="16"/>
      <c r="E4493" s="16"/>
      <c r="F4493" s="14"/>
      <c r="G4493" s="14"/>
      <c r="H4493" s="14"/>
      <c r="I4493" s="15"/>
      <c r="J4493" s="77"/>
      <c r="K4493" s="92"/>
    </row>
    <row r="4494" spans="1:11" ht="12.75" x14ac:dyDescent="0.2">
      <c r="A4494" s="14"/>
      <c r="B4494" s="14"/>
      <c r="C4494" s="14"/>
      <c r="D4494" s="16"/>
      <c r="E4494" s="16"/>
      <c r="F4494" s="14"/>
      <c r="G4494" s="14"/>
      <c r="H4494" s="14"/>
      <c r="I4494" s="15"/>
      <c r="J4494" s="77"/>
      <c r="K4494" s="92"/>
    </row>
    <row r="4495" spans="1:11" ht="12.75" x14ac:dyDescent="0.2">
      <c r="A4495" s="14"/>
      <c r="B4495" s="14"/>
      <c r="C4495" s="14"/>
      <c r="D4495" s="16"/>
      <c r="E4495" s="16"/>
      <c r="F4495" s="14"/>
      <c r="G4495" s="14"/>
      <c r="H4495" s="14"/>
      <c r="I4495" s="15"/>
      <c r="J4495" s="77"/>
      <c r="K4495" s="92"/>
    </row>
    <row r="4496" spans="1:11" ht="12.75" x14ac:dyDescent="0.2">
      <c r="A4496" s="14"/>
      <c r="B4496" s="14"/>
      <c r="C4496" s="14"/>
      <c r="D4496" s="16"/>
      <c r="E4496" s="16"/>
      <c r="F4496" s="14"/>
      <c r="G4496" s="14"/>
      <c r="H4496" s="14"/>
      <c r="I4496" s="15"/>
      <c r="J4496" s="77"/>
      <c r="K4496" s="92"/>
    </row>
    <row r="4497" spans="1:11" ht="12.75" x14ac:dyDescent="0.2">
      <c r="A4497" s="14"/>
      <c r="B4497" s="14"/>
      <c r="C4497" s="14"/>
      <c r="D4497" s="16"/>
      <c r="E4497" s="16"/>
      <c r="F4497" s="14"/>
      <c r="G4497" s="14"/>
      <c r="H4497" s="14"/>
      <c r="I4497" s="15"/>
      <c r="J4497" s="77"/>
      <c r="K4497" s="92"/>
    </row>
    <row r="4498" spans="1:11" ht="12.75" x14ac:dyDescent="0.2">
      <c r="A4498" s="14"/>
      <c r="B4498" s="14"/>
      <c r="C4498" s="14"/>
      <c r="D4498" s="16"/>
      <c r="E4498" s="16"/>
      <c r="F4498" s="14"/>
      <c r="G4498" s="14"/>
      <c r="H4498" s="14"/>
      <c r="I4498" s="15"/>
      <c r="J4498" s="77"/>
      <c r="K4498" s="92"/>
    </row>
    <row r="4499" spans="1:11" ht="12.75" x14ac:dyDescent="0.2">
      <c r="A4499" s="14"/>
      <c r="B4499" s="14"/>
      <c r="C4499" s="14"/>
      <c r="D4499" s="16"/>
      <c r="E4499" s="16"/>
      <c r="F4499" s="14"/>
      <c r="G4499" s="14"/>
      <c r="H4499" s="14"/>
      <c r="I4499" s="15"/>
      <c r="J4499" s="77"/>
      <c r="K4499" s="92"/>
    </row>
    <row r="4500" spans="1:11" ht="12.75" x14ac:dyDescent="0.2">
      <c r="A4500" s="14"/>
      <c r="B4500" s="14"/>
      <c r="C4500" s="14"/>
      <c r="D4500" s="16"/>
      <c r="E4500" s="16"/>
      <c r="F4500" s="14"/>
      <c r="G4500" s="14"/>
      <c r="H4500" s="14"/>
      <c r="I4500" s="15"/>
      <c r="J4500" s="77"/>
      <c r="K4500" s="92"/>
    </row>
    <row r="4501" spans="1:11" ht="12.75" x14ac:dyDescent="0.2">
      <c r="A4501" s="14"/>
      <c r="B4501" s="14"/>
      <c r="C4501" s="14"/>
      <c r="D4501" s="16"/>
      <c r="E4501" s="16"/>
      <c r="F4501" s="14"/>
      <c r="G4501" s="14"/>
      <c r="H4501" s="14"/>
      <c r="I4501" s="15"/>
      <c r="J4501" s="77"/>
      <c r="K4501" s="92"/>
    </row>
    <row r="4502" spans="1:11" ht="12.75" x14ac:dyDescent="0.2">
      <c r="A4502" s="14"/>
      <c r="B4502" s="14"/>
      <c r="C4502" s="14"/>
      <c r="D4502" s="16"/>
      <c r="E4502" s="16"/>
      <c r="F4502" s="14"/>
      <c r="G4502" s="14"/>
      <c r="H4502" s="14"/>
      <c r="I4502" s="15"/>
      <c r="J4502" s="77"/>
      <c r="K4502" s="92"/>
    </row>
    <row r="4503" spans="1:11" ht="12.75" x14ac:dyDescent="0.2">
      <c r="A4503" s="14"/>
      <c r="B4503" s="14"/>
      <c r="C4503" s="14"/>
      <c r="D4503" s="16"/>
      <c r="E4503" s="16"/>
      <c r="F4503" s="14"/>
      <c r="G4503" s="14"/>
      <c r="H4503" s="14"/>
      <c r="I4503" s="15"/>
      <c r="J4503" s="77"/>
      <c r="K4503" s="92"/>
    </row>
    <row r="4504" spans="1:11" ht="12.75" x14ac:dyDescent="0.2">
      <c r="A4504" s="14"/>
      <c r="B4504" s="14"/>
      <c r="C4504" s="14"/>
      <c r="D4504" s="16"/>
      <c r="E4504" s="16"/>
      <c r="F4504" s="14"/>
      <c r="G4504" s="14"/>
      <c r="H4504" s="14"/>
      <c r="I4504" s="15"/>
      <c r="J4504" s="77"/>
      <c r="K4504" s="92"/>
    </row>
    <row r="4505" spans="1:11" ht="12.75" x14ac:dyDescent="0.2">
      <c r="A4505" s="14"/>
      <c r="B4505" s="14"/>
      <c r="C4505" s="14"/>
      <c r="D4505" s="16"/>
      <c r="E4505" s="16"/>
      <c r="F4505" s="14"/>
      <c r="G4505" s="14"/>
      <c r="H4505" s="14"/>
      <c r="I4505" s="15"/>
      <c r="J4505" s="77"/>
      <c r="K4505" s="92"/>
    </row>
    <row r="4506" spans="1:11" ht="12.75" x14ac:dyDescent="0.2">
      <c r="A4506" s="14"/>
      <c r="B4506" s="14"/>
      <c r="C4506" s="14"/>
      <c r="D4506" s="16"/>
      <c r="E4506" s="16"/>
      <c r="F4506" s="14"/>
      <c r="G4506" s="14"/>
      <c r="H4506" s="14"/>
      <c r="I4506" s="15"/>
      <c r="J4506" s="77"/>
      <c r="K4506" s="92"/>
    </row>
    <row r="4507" spans="1:11" ht="12.75" x14ac:dyDescent="0.2">
      <c r="A4507" s="14"/>
      <c r="B4507" s="14"/>
      <c r="C4507" s="14"/>
      <c r="D4507" s="16"/>
      <c r="E4507" s="16"/>
      <c r="F4507" s="14"/>
      <c r="G4507" s="14"/>
      <c r="H4507" s="14"/>
      <c r="I4507" s="15"/>
      <c r="J4507" s="77"/>
      <c r="K4507" s="92"/>
    </row>
    <row r="4508" spans="1:11" ht="12.75" x14ac:dyDescent="0.2">
      <c r="A4508" s="14"/>
      <c r="B4508" s="14"/>
      <c r="C4508" s="14"/>
      <c r="D4508" s="16"/>
      <c r="E4508" s="16"/>
      <c r="F4508" s="14"/>
      <c r="G4508" s="14"/>
      <c r="H4508" s="14"/>
      <c r="I4508" s="15"/>
      <c r="J4508" s="77"/>
      <c r="K4508" s="92"/>
    </row>
    <row r="4509" spans="1:11" ht="12.75" x14ac:dyDescent="0.2">
      <c r="A4509" s="14"/>
      <c r="B4509" s="14"/>
      <c r="C4509" s="14"/>
      <c r="D4509" s="16"/>
      <c r="E4509" s="16"/>
      <c r="F4509" s="14"/>
      <c r="G4509" s="14"/>
      <c r="H4509" s="14"/>
      <c r="I4509" s="15"/>
      <c r="J4509" s="77"/>
      <c r="K4509" s="92"/>
    </row>
    <row r="4510" spans="1:11" ht="12.75" x14ac:dyDescent="0.2">
      <c r="A4510" s="14"/>
      <c r="B4510" s="14"/>
      <c r="C4510" s="14"/>
      <c r="D4510" s="16"/>
      <c r="E4510" s="16"/>
      <c r="F4510" s="14"/>
      <c r="G4510" s="14"/>
      <c r="H4510" s="14"/>
      <c r="I4510" s="15"/>
      <c r="J4510" s="77"/>
      <c r="K4510" s="92"/>
    </row>
    <row r="4511" spans="1:11" ht="12.75" x14ac:dyDescent="0.2">
      <c r="A4511" s="14"/>
      <c r="B4511" s="14"/>
      <c r="C4511" s="14"/>
      <c r="D4511" s="16"/>
      <c r="E4511" s="16"/>
      <c r="F4511" s="14"/>
      <c r="G4511" s="14"/>
      <c r="H4511" s="14"/>
      <c r="I4511" s="15"/>
      <c r="J4511" s="77"/>
      <c r="K4511" s="92"/>
    </row>
    <row r="4512" spans="1:11" ht="12.75" x14ac:dyDescent="0.2">
      <c r="A4512" s="14"/>
      <c r="B4512" s="14"/>
      <c r="C4512" s="14"/>
      <c r="D4512" s="16"/>
      <c r="E4512" s="16"/>
      <c r="F4512" s="14"/>
      <c r="G4512" s="14"/>
      <c r="H4512" s="14"/>
      <c r="I4512" s="15"/>
      <c r="J4512" s="77"/>
      <c r="K4512" s="92"/>
    </row>
    <row r="4513" spans="1:11" ht="12.75" x14ac:dyDescent="0.2">
      <c r="A4513" s="14"/>
      <c r="B4513" s="14"/>
      <c r="C4513" s="14"/>
      <c r="D4513" s="16"/>
      <c r="E4513" s="16"/>
      <c r="F4513" s="14"/>
      <c r="G4513" s="14"/>
      <c r="H4513" s="14"/>
      <c r="I4513" s="15"/>
      <c r="J4513" s="77"/>
      <c r="K4513" s="92"/>
    </row>
    <row r="4514" spans="1:11" ht="12.75" x14ac:dyDescent="0.2">
      <c r="A4514" s="14"/>
      <c r="B4514" s="14"/>
      <c r="C4514" s="14"/>
      <c r="D4514" s="16"/>
      <c r="E4514" s="16"/>
      <c r="F4514" s="14"/>
      <c r="G4514" s="14"/>
      <c r="H4514" s="14"/>
      <c r="I4514" s="15"/>
      <c r="J4514" s="77"/>
      <c r="K4514" s="92"/>
    </row>
    <row r="4515" spans="1:11" ht="12.75" x14ac:dyDescent="0.2">
      <c r="A4515" s="14"/>
      <c r="B4515" s="14"/>
      <c r="C4515" s="14"/>
      <c r="D4515" s="16"/>
      <c r="E4515" s="16"/>
      <c r="F4515" s="14"/>
      <c r="G4515" s="14"/>
      <c r="H4515" s="14"/>
      <c r="I4515" s="15"/>
      <c r="J4515" s="77"/>
      <c r="K4515" s="92"/>
    </row>
    <row r="4516" spans="1:11" ht="12.75" x14ac:dyDescent="0.2">
      <c r="A4516" s="14"/>
      <c r="B4516" s="14"/>
      <c r="C4516" s="14"/>
      <c r="D4516" s="16"/>
      <c r="E4516" s="16"/>
      <c r="F4516" s="14"/>
      <c r="G4516" s="14"/>
      <c r="H4516" s="14"/>
      <c r="I4516" s="15"/>
      <c r="J4516" s="77"/>
      <c r="K4516" s="92"/>
    </row>
    <row r="4517" spans="1:11" ht="12.75" x14ac:dyDescent="0.2">
      <c r="A4517" s="14"/>
      <c r="B4517" s="14"/>
      <c r="C4517" s="14"/>
      <c r="D4517" s="16"/>
      <c r="E4517" s="16"/>
      <c r="F4517" s="14"/>
      <c r="G4517" s="14"/>
      <c r="H4517" s="14"/>
      <c r="I4517" s="15"/>
      <c r="J4517" s="77"/>
      <c r="K4517" s="92"/>
    </row>
    <row r="4518" spans="1:11" ht="12.75" x14ac:dyDescent="0.2">
      <c r="A4518" s="14"/>
      <c r="B4518" s="14"/>
      <c r="C4518" s="14"/>
      <c r="D4518" s="16"/>
      <c r="E4518" s="16"/>
      <c r="F4518" s="14"/>
      <c r="G4518" s="14"/>
      <c r="H4518" s="14"/>
      <c r="I4518" s="15"/>
      <c r="J4518" s="77"/>
      <c r="K4518" s="92"/>
    </row>
    <row r="4519" spans="1:11" ht="12.75" x14ac:dyDescent="0.2">
      <c r="A4519" s="14"/>
      <c r="B4519" s="14"/>
      <c r="C4519" s="14"/>
      <c r="D4519" s="16"/>
      <c r="E4519" s="16"/>
      <c r="F4519" s="14"/>
      <c r="G4519" s="14"/>
      <c r="H4519" s="14"/>
      <c r="I4519" s="15"/>
      <c r="J4519" s="77"/>
      <c r="K4519" s="92"/>
    </row>
    <row r="4520" spans="1:11" ht="12.75" x14ac:dyDescent="0.2">
      <c r="A4520" s="14"/>
      <c r="B4520" s="14"/>
      <c r="C4520" s="14"/>
      <c r="D4520" s="16"/>
      <c r="E4520" s="16"/>
      <c r="F4520" s="14"/>
      <c r="G4520" s="14"/>
      <c r="H4520" s="14"/>
      <c r="I4520" s="15"/>
      <c r="J4520" s="77"/>
      <c r="K4520" s="92"/>
    </row>
    <row r="4521" spans="1:11" ht="12.75" x14ac:dyDescent="0.2">
      <c r="A4521" s="14"/>
      <c r="B4521" s="14"/>
      <c r="C4521" s="14"/>
      <c r="D4521" s="16"/>
      <c r="E4521" s="16"/>
      <c r="F4521" s="14"/>
      <c r="G4521" s="14"/>
      <c r="H4521" s="14"/>
      <c r="I4521" s="15"/>
      <c r="J4521" s="77"/>
      <c r="K4521" s="92"/>
    </row>
    <row r="4522" spans="1:11" ht="12.75" x14ac:dyDescent="0.2">
      <c r="A4522" s="14"/>
      <c r="B4522" s="14"/>
      <c r="C4522" s="14"/>
      <c r="D4522" s="16"/>
      <c r="E4522" s="16"/>
      <c r="F4522" s="14"/>
      <c r="G4522" s="14"/>
      <c r="H4522" s="14"/>
      <c r="I4522" s="15"/>
      <c r="J4522" s="77"/>
      <c r="K4522" s="92"/>
    </row>
    <row r="4523" spans="1:11" ht="12.75" x14ac:dyDescent="0.2">
      <c r="A4523" s="14"/>
      <c r="B4523" s="14"/>
      <c r="C4523" s="14"/>
      <c r="D4523" s="16"/>
      <c r="E4523" s="16"/>
      <c r="F4523" s="14"/>
      <c r="G4523" s="14"/>
      <c r="H4523" s="14"/>
      <c r="I4523" s="15"/>
      <c r="J4523" s="77"/>
      <c r="K4523" s="92"/>
    </row>
    <row r="4524" spans="1:11" ht="12.75" x14ac:dyDescent="0.2">
      <c r="A4524" s="14"/>
      <c r="B4524" s="14"/>
      <c r="C4524" s="14"/>
      <c r="D4524" s="16"/>
      <c r="E4524" s="16"/>
      <c r="F4524" s="14"/>
      <c r="G4524" s="14"/>
      <c r="H4524" s="14"/>
      <c r="I4524" s="15"/>
      <c r="J4524" s="77"/>
      <c r="K4524" s="92"/>
    </row>
    <row r="4525" spans="1:11" ht="12.75" x14ac:dyDescent="0.2">
      <c r="A4525" s="14"/>
      <c r="B4525" s="14"/>
      <c r="C4525" s="14"/>
      <c r="D4525" s="16"/>
      <c r="E4525" s="16"/>
      <c r="F4525" s="14"/>
      <c r="G4525" s="14"/>
      <c r="H4525" s="14"/>
      <c r="I4525" s="15"/>
      <c r="J4525" s="77"/>
      <c r="K4525" s="92"/>
    </row>
    <row r="4526" spans="1:11" ht="12.75" x14ac:dyDescent="0.2">
      <c r="A4526" s="14"/>
      <c r="B4526" s="14"/>
      <c r="C4526" s="14"/>
      <c r="D4526" s="16"/>
      <c r="E4526" s="16"/>
      <c r="F4526" s="14"/>
      <c r="G4526" s="14"/>
      <c r="H4526" s="14"/>
      <c r="I4526" s="15"/>
      <c r="J4526" s="77"/>
      <c r="K4526" s="92"/>
    </row>
    <row r="4527" spans="1:11" ht="12.75" x14ac:dyDescent="0.2">
      <c r="A4527" s="14"/>
      <c r="B4527" s="14"/>
      <c r="C4527" s="14"/>
      <c r="D4527" s="16"/>
      <c r="E4527" s="16"/>
      <c r="F4527" s="14"/>
      <c r="G4527" s="14"/>
      <c r="H4527" s="14"/>
      <c r="I4527" s="15"/>
      <c r="J4527" s="77"/>
      <c r="K4527" s="92"/>
    </row>
    <row r="4528" spans="1:11"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row r="5001" spans="1:10" x14ac:dyDescent="0.2">
      <c r="A5001" s="14"/>
      <c r="B5001" s="14"/>
      <c r="C5001" s="14"/>
      <c r="D5001" s="16"/>
      <c r="E5001" s="16"/>
      <c r="F5001" s="14"/>
      <c r="G5001" s="14"/>
      <c r="H5001" s="14"/>
      <c r="I5001" s="15"/>
      <c r="J5001" s="77"/>
    </row>
    <row r="5002" spans="1:10" x14ac:dyDescent="0.2">
      <c r="A5002" s="14"/>
      <c r="B5002" s="14"/>
      <c r="C5002" s="14"/>
      <c r="D5002" s="16"/>
      <c r="E5002" s="16"/>
      <c r="F5002" s="14"/>
      <c r="G5002" s="14"/>
      <c r="H5002" s="14"/>
      <c r="I5002" s="15"/>
      <c r="J5002" s="77"/>
    </row>
    <row r="5003" spans="1:10" x14ac:dyDescent="0.2">
      <c r="A5003" s="14"/>
      <c r="B5003" s="14"/>
      <c r="C5003" s="14"/>
      <c r="D5003" s="16"/>
      <c r="E5003" s="16"/>
      <c r="F5003" s="14"/>
      <c r="G5003" s="14"/>
      <c r="H5003" s="14"/>
      <c r="I5003" s="15"/>
      <c r="J5003" s="77"/>
    </row>
    <row r="5004" spans="1:10" x14ac:dyDescent="0.2">
      <c r="A5004" s="14"/>
      <c r="B5004" s="14"/>
      <c r="C5004" s="14"/>
      <c r="D5004" s="16"/>
      <c r="E5004" s="16"/>
      <c r="F5004" s="14"/>
      <c r="G5004" s="14"/>
      <c r="H5004" s="14"/>
      <c r="I5004" s="15"/>
      <c r="J5004" s="77"/>
    </row>
    <row r="5005" spans="1:10" x14ac:dyDescent="0.2">
      <c r="A5005" s="14"/>
      <c r="B5005" s="14"/>
      <c r="C5005" s="14"/>
      <c r="D5005" s="16"/>
      <c r="E5005" s="16"/>
      <c r="F5005" s="14"/>
      <c r="G5005" s="14"/>
      <c r="H5005" s="14"/>
      <c r="I5005" s="15"/>
      <c r="J5005" s="77"/>
    </row>
    <row r="5006" spans="1:10" x14ac:dyDescent="0.2">
      <c r="A5006" s="14"/>
      <c r="B5006" s="14"/>
      <c r="C5006" s="14"/>
      <c r="D5006" s="16"/>
      <c r="E5006" s="16"/>
      <c r="F5006" s="14"/>
      <c r="G5006" s="14"/>
      <c r="H5006" s="14"/>
      <c r="I5006" s="15"/>
      <c r="J5006" s="77"/>
    </row>
    <row r="5007" spans="1:10" x14ac:dyDescent="0.2">
      <c r="A5007" s="14"/>
      <c r="B5007" s="14"/>
      <c r="C5007" s="14"/>
      <c r="D5007" s="16"/>
      <c r="E5007" s="16"/>
      <c r="F5007" s="14"/>
      <c r="G5007" s="14"/>
      <c r="H5007" s="14"/>
      <c r="I5007" s="15"/>
      <c r="J5007" s="77"/>
    </row>
    <row r="5008" spans="1:10" x14ac:dyDescent="0.2">
      <c r="A5008" s="14"/>
      <c r="B5008" s="14"/>
      <c r="C5008" s="14"/>
      <c r="D5008" s="16"/>
      <c r="E5008" s="16"/>
      <c r="F5008" s="14"/>
      <c r="G5008" s="14"/>
      <c r="H5008" s="14"/>
      <c r="I5008" s="15"/>
      <c r="J5008" s="77"/>
    </row>
    <row r="5009" spans="1:10" x14ac:dyDescent="0.2">
      <c r="A5009" s="14"/>
      <c r="B5009" s="14"/>
      <c r="C5009" s="14"/>
      <c r="D5009" s="16"/>
      <c r="E5009" s="16"/>
      <c r="F5009" s="14"/>
      <c r="G5009" s="14"/>
      <c r="H5009" s="14"/>
      <c r="I5009" s="15"/>
      <c r="J5009" s="77"/>
    </row>
    <row r="5010" spans="1:10" x14ac:dyDescent="0.2">
      <c r="A5010" s="14"/>
      <c r="B5010" s="14"/>
      <c r="C5010" s="14"/>
      <c r="D5010" s="16"/>
      <c r="E5010" s="16"/>
      <c r="F5010" s="14"/>
      <c r="G5010" s="14"/>
      <c r="H5010" s="14"/>
      <c r="I5010" s="15"/>
      <c r="J5010" s="77"/>
    </row>
    <row r="5011" spans="1:10" x14ac:dyDescent="0.2">
      <c r="A5011" s="14"/>
      <c r="B5011" s="14"/>
      <c r="C5011" s="14"/>
      <c r="D5011" s="16"/>
      <c r="E5011" s="16"/>
      <c r="F5011" s="14"/>
      <c r="G5011" s="14"/>
      <c r="H5011" s="14"/>
      <c r="I5011" s="15"/>
      <c r="J5011" s="77"/>
    </row>
    <row r="5012" spans="1:10" x14ac:dyDescent="0.2">
      <c r="A5012" s="14"/>
      <c r="B5012" s="14"/>
      <c r="C5012" s="14"/>
      <c r="D5012" s="16"/>
      <c r="E5012" s="16"/>
      <c r="F5012" s="14"/>
      <c r="G5012" s="14"/>
      <c r="H5012" s="14"/>
      <c r="I5012" s="15"/>
      <c r="J5012" s="77"/>
    </row>
    <row r="5013" spans="1:10" x14ac:dyDescent="0.2">
      <c r="A5013" s="14"/>
      <c r="B5013" s="14"/>
      <c r="C5013" s="14"/>
      <c r="D5013" s="16"/>
      <c r="E5013" s="16"/>
      <c r="F5013" s="14"/>
      <c r="G5013" s="14"/>
      <c r="H5013" s="14"/>
      <c r="I5013" s="15"/>
      <c r="J5013" s="77"/>
    </row>
    <row r="5014" spans="1:10" x14ac:dyDescent="0.2">
      <c r="A5014" s="14"/>
      <c r="B5014" s="14"/>
      <c r="C5014" s="14"/>
      <c r="D5014" s="16"/>
      <c r="E5014" s="16"/>
      <c r="F5014" s="14"/>
      <c r="G5014" s="14"/>
      <c r="H5014" s="14"/>
      <c r="I5014" s="15"/>
      <c r="J5014" s="77"/>
    </row>
    <row r="5015" spans="1:10" x14ac:dyDescent="0.2">
      <c r="A5015" s="14"/>
      <c r="B5015" s="14"/>
      <c r="C5015" s="14"/>
      <c r="D5015" s="16"/>
      <c r="E5015" s="16"/>
      <c r="F5015" s="14"/>
      <c r="G5015" s="14"/>
      <c r="H5015" s="14"/>
      <c r="I5015" s="15"/>
      <c r="J5015" s="77"/>
    </row>
    <row r="5016" spans="1:10" x14ac:dyDescent="0.2">
      <c r="A5016" s="14"/>
      <c r="B5016" s="14"/>
      <c r="C5016" s="14"/>
      <c r="D5016" s="16"/>
      <c r="E5016" s="16"/>
      <c r="F5016" s="14"/>
      <c r="G5016" s="14"/>
      <c r="H5016" s="14"/>
      <c r="I5016" s="15"/>
      <c r="J5016" s="77"/>
    </row>
    <row r="5017" spans="1:10" x14ac:dyDescent="0.2">
      <c r="A5017" s="14"/>
      <c r="B5017" s="14"/>
      <c r="C5017" s="14"/>
      <c r="D5017" s="16"/>
      <c r="E5017" s="16"/>
      <c r="F5017" s="14"/>
      <c r="G5017" s="14"/>
      <c r="H5017" s="14"/>
      <c r="I5017" s="15"/>
      <c r="J5017" s="77"/>
    </row>
    <row r="5018" spans="1:10" x14ac:dyDescent="0.2">
      <c r="A5018" s="14"/>
      <c r="B5018" s="14"/>
      <c r="C5018" s="14"/>
      <c r="D5018" s="16"/>
      <c r="E5018" s="16"/>
      <c r="F5018" s="14"/>
      <c r="G5018" s="14"/>
      <c r="H5018" s="14"/>
      <c r="I5018" s="15"/>
      <c r="J5018" s="77"/>
    </row>
    <row r="5019" spans="1:10" x14ac:dyDescent="0.2">
      <c r="A5019" s="14"/>
      <c r="B5019" s="14"/>
      <c r="C5019" s="14"/>
      <c r="D5019" s="16"/>
      <c r="E5019" s="16"/>
      <c r="F5019" s="14"/>
      <c r="G5019" s="14"/>
      <c r="H5019" s="14"/>
      <c r="I5019" s="15"/>
      <c r="J5019" s="77"/>
    </row>
    <row r="5020" spans="1:10" x14ac:dyDescent="0.2">
      <c r="A5020" s="14"/>
      <c r="B5020" s="14"/>
      <c r="C5020" s="14"/>
      <c r="D5020" s="16"/>
      <c r="E5020" s="16"/>
      <c r="F5020" s="14"/>
      <c r="G5020" s="14"/>
      <c r="H5020" s="14"/>
      <c r="I5020" s="15"/>
      <c r="J5020" s="77"/>
    </row>
    <row r="5021" spans="1:10" x14ac:dyDescent="0.2">
      <c r="A5021" s="14"/>
      <c r="B5021" s="14"/>
      <c r="C5021" s="14"/>
      <c r="D5021" s="16"/>
      <c r="E5021" s="16"/>
      <c r="F5021" s="14"/>
      <c r="G5021" s="14"/>
      <c r="H5021" s="14"/>
      <c r="I5021" s="15"/>
      <c r="J5021" s="77"/>
    </row>
    <row r="5022" spans="1:10" x14ac:dyDescent="0.2">
      <c r="A5022" s="14"/>
      <c r="B5022" s="14"/>
      <c r="C5022" s="14"/>
      <c r="D5022" s="16"/>
      <c r="E5022" s="16"/>
      <c r="F5022" s="14"/>
      <c r="G5022" s="14"/>
      <c r="H5022" s="14"/>
      <c r="I5022" s="15"/>
      <c r="J5022" s="77"/>
    </row>
    <row r="5023" spans="1:10" x14ac:dyDescent="0.2">
      <c r="A5023" s="14"/>
      <c r="B5023" s="14"/>
      <c r="C5023" s="14"/>
      <c r="D5023" s="16"/>
      <c r="E5023" s="16"/>
      <c r="F5023" s="14"/>
      <c r="G5023" s="14"/>
      <c r="H5023" s="14"/>
      <c r="I5023" s="15"/>
      <c r="J5023" s="77"/>
    </row>
    <row r="5024" spans="1:10" x14ac:dyDescent="0.2">
      <c r="A5024" s="14"/>
      <c r="B5024" s="14"/>
      <c r="C5024" s="14"/>
      <c r="D5024" s="16"/>
      <c r="E5024" s="16"/>
      <c r="F5024" s="14"/>
      <c r="G5024" s="14"/>
      <c r="H5024" s="14"/>
      <c r="I5024" s="15"/>
      <c r="J5024" s="77"/>
    </row>
    <row r="5025" spans="1:10" x14ac:dyDescent="0.2">
      <c r="A5025" s="14"/>
      <c r="B5025" s="14"/>
      <c r="C5025" s="14"/>
      <c r="D5025" s="16"/>
      <c r="E5025" s="16"/>
      <c r="F5025" s="14"/>
      <c r="G5025" s="14"/>
      <c r="H5025" s="14"/>
      <c r="I5025" s="15"/>
      <c r="J5025" s="77"/>
    </row>
    <row r="5026" spans="1:10" x14ac:dyDescent="0.2">
      <c r="A5026" s="14"/>
      <c r="B5026" s="14"/>
      <c r="C5026" s="14"/>
      <c r="D5026" s="16"/>
      <c r="E5026" s="16"/>
      <c r="F5026" s="14"/>
      <c r="G5026" s="14"/>
      <c r="H5026" s="14"/>
      <c r="I5026" s="15"/>
      <c r="J5026" s="77"/>
    </row>
    <row r="5027" spans="1:10" x14ac:dyDescent="0.2">
      <c r="A5027" s="14"/>
      <c r="B5027" s="14"/>
      <c r="C5027" s="14"/>
      <c r="D5027" s="16"/>
      <c r="E5027" s="16"/>
      <c r="F5027" s="14"/>
      <c r="G5027" s="14"/>
      <c r="H5027" s="14"/>
      <c r="I5027" s="15"/>
      <c r="J5027" s="77"/>
    </row>
    <row r="5028" spans="1:10" x14ac:dyDescent="0.2">
      <c r="A5028" s="14"/>
      <c r="B5028" s="14"/>
      <c r="C5028" s="14"/>
      <c r="D5028" s="16"/>
      <c r="E5028" s="16"/>
      <c r="F5028" s="14"/>
      <c r="G5028" s="14"/>
      <c r="H5028" s="14"/>
      <c r="I5028" s="15"/>
      <c r="J5028" s="77"/>
    </row>
    <row r="5029" spans="1:10" x14ac:dyDescent="0.2">
      <c r="A5029" s="14"/>
      <c r="B5029" s="14"/>
      <c r="C5029" s="14"/>
      <c r="D5029" s="16"/>
      <c r="E5029" s="16"/>
      <c r="F5029" s="14"/>
      <c r="G5029" s="14"/>
      <c r="H5029" s="14"/>
      <c r="I5029" s="15"/>
      <c r="J5029" s="77"/>
    </row>
    <row r="5030" spans="1:10" x14ac:dyDescent="0.2">
      <c r="A5030" s="14"/>
      <c r="B5030" s="14"/>
      <c r="C5030" s="14"/>
      <c r="D5030" s="16"/>
      <c r="E5030" s="16"/>
      <c r="F5030" s="14"/>
      <c r="G5030" s="14"/>
      <c r="H5030" s="14"/>
      <c r="I5030" s="15"/>
      <c r="J5030" s="77"/>
    </row>
    <row r="5031" spans="1:10" x14ac:dyDescent="0.2">
      <c r="A5031" s="14"/>
      <c r="B5031" s="14"/>
      <c r="C5031" s="14"/>
      <c r="D5031" s="16"/>
      <c r="E5031" s="16"/>
      <c r="F5031" s="14"/>
      <c r="G5031" s="14"/>
      <c r="H5031" s="14"/>
      <c r="I5031" s="15"/>
      <c r="J5031" s="77"/>
    </row>
    <row r="5032" spans="1:10" x14ac:dyDescent="0.2">
      <c r="A5032" s="14"/>
      <c r="B5032" s="14"/>
      <c r="C5032" s="14"/>
      <c r="D5032" s="16"/>
      <c r="E5032" s="16"/>
      <c r="F5032" s="14"/>
      <c r="G5032" s="14"/>
      <c r="H5032" s="14"/>
      <c r="I5032" s="15"/>
      <c r="J5032" s="77"/>
    </row>
    <row r="5033" spans="1:10" x14ac:dyDescent="0.2">
      <c r="A5033" s="14"/>
      <c r="B5033" s="14"/>
      <c r="C5033" s="14"/>
      <c r="D5033" s="16"/>
      <c r="E5033" s="16"/>
      <c r="F5033" s="14"/>
      <c r="G5033" s="14"/>
      <c r="H5033" s="14"/>
      <c r="I5033" s="15"/>
      <c r="J5033" s="77"/>
    </row>
    <row r="5034" spans="1:10" x14ac:dyDescent="0.2">
      <c r="A5034" s="14"/>
      <c r="B5034" s="14"/>
      <c r="C5034" s="14"/>
      <c r="D5034" s="16"/>
      <c r="E5034" s="16"/>
      <c r="F5034" s="14"/>
      <c r="G5034" s="14"/>
      <c r="H5034" s="14"/>
      <c r="I5034" s="15"/>
      <c r="J5034" s="77"/>
    </row>
    <row r="5035" spans="1:10" x14ac:dyDescent="0.2">
      <c r="A5035" s="14"/>
      <c r="B5035" s="14"/>
      <c r="C5035" s="14"/>
      <c r="D5035" s="16"/>
      <c r="E5035" s="16"/>
      <c r="F5035" s="14"/>
      <c r="G5035" s="14"/>
      <c r="H5035" s="14"/>
      <c r="I5035" s="15"/>
      <c r="J5035" s="77"/>
    </row>
    <row r="5036" spans="1:10" x14ac:dyDescent="0.2">
      <c r="A5036" s="14"/>
      <c r="B5036" s="14"/>
      <c r="C5036" s="14"/>
      <c r="D5036" s="16"/>
      <c r="E5036" s="16"/>
      <c r="F5036" s="14"/>
      <c r="G5036" s="14"/>
      <c r="H5036" s="14"/>
      <c r="I5036" s="15"/>
      <c r="J5036" s="77"/>
    </row>
    <row r="5037" spans="1:10" x14ac:dyDescent="0.2">
      <c r="A5037" s="14"/>
      <c r="B5037" s="14"/>
      <c r="C5037" s="14"/>
      <c r="D5037" s="16"/>
      <c r="E5037" s="16"/>
      <c r="F5037" s="14"/>
      <c r="G5037" s="14"/>
      <c r="H5037" s="14"/>
      <c r="I5037" s="15"/>
      <c r="J5037" s="77"/>
    </row>
    <row r="5038" spans="1:10" x14ac:dyDescent="0.2">
      <c r="A5038" s="14"/>
      <c r="B5038" s="14"/>
      <c r="C5038" s="14"/>
      <c r="D5038" s="16"/>
      <c r="E5038" s="16"/>
      <c r="F5038" s="14"/>
      <c r="G5038" s="14"/>
      <c r="H5038" s="14"/>
      <c r="I5038" s="15"/>
      <c r="J5038" s="77"/>
    </row>
    <row r="5039" spans="1:10" x14ac:dyDescent="0.2">
      <c r="A5039" s="14"/>
      <c r="B5039" s="14"/>
      <c r="C5039" s="14"/>
      <c r="D5039" s="16"/>
      <c r="E5039" s="16"/>
      <c r="F5039" s="14"/>
      <c r="G5039" s="14"/>
      <c r="H5039" s="14"/>
      <c r="I5039" s="15"/>
      <c r="J5039" s="77"/>
    </row>
    <row r="5040" spans="1:10" x14ac:dyDescent="0.2">
      <c r="A5040" s="14"/>
      <c r="B5040" s="14"/>
      <c r="C5040" s="14"/>
      <c r="D5040" s="16"/>
      <c r="E5040" s="16"/>
      <c r="F5040" s="14"/>
      <c r="G5040" s="14"/>
      <c r="H5040" s="14"/>
      <c r="I5040" s="15"/>
      <c r="J5040" s="77"/>
    </row>
    <row r="5041" spans="1:10" x14ac:dyDescent="0.2">
      <c r="A5041" s="14"/>
      <c r="B5041" s="14"/>
      <c r="C5041" s="14"/>
      <c r="D5041" s="16"/>
      <c r="E5041" s="16"/>
      <c r="F5041" s="14"/>
      <c r="G5041" s="14"/>
      <c r="H5041" s="14"/>
      <c r="I5041" s="15"/>
      <c r="J5041" s="77"/>
    </row>
  </sheetData>
  <dataConsolidate/>
  <mergeCells count="5">
    <mergeCell ref="A100:H100"/>
    <mergeCell ref="I101:J101"/>
    <mergeCell ref="I100:J100"/>
    <mergeCell ref="A101:H101"/>
    <mergeCell ref="A105:J105"/>
  </mergeCells>
  <conditionalFormatting sqref="A143:F155 H155:J155">
    <cfRule type="expression" dxfId="101" priority="63" stopIfTrue="1">
      <formula>$A143&lt;&gt;""</formula>
    </cfRule>
  </conditionalFormatting>
  <conditionalFormatting sqref="A161:F161 I161:J161">
    <cfRule type="expression" dxfId="100" priority="37" stopIfTrue="1">
      <formula>$A161&lt;&gt;""</formula>
    </cfRule>
  </conditionalFormatting>
  <conditionalFormatting sqref="A1096:H1107">
    <cfRule type="expression" dxfId="99" priority="118" stopIfTrue="1">
      <formula>$A1096&lt;&gt;""</formula>
    </cfRule>
  </conditionalFormatting>
  <conditionalFormatting sqref="A1153:H1154">
    <cfRule type="expression" dxfId="98" priority="129" stopIfTrue="1">
      <formula>$A1153&lt;&gt;""</formula>
    </cfRule>
  </conditionalFormatting>
  <conditionalFormatting sqref="A107:J142">
    <cfRule type="expression" dxfId="97" priority="4" stopIfTrue="1">
      <formula>$A107&lt;&gt;""</formula>
    </cfRule>
  </conditionalFormatting>
  <conditionalFormatting sqref="A156:J160">
    <cfRule type="expression" dxfId="96" priority="2" stopIfTrue="1">
      <formula>$A156&lt;&gt;""</formula>
    </cfRule>
  </conditionalFormatting>
  <conditionalFormatting sqref="A162:J5041">
    <cfRule type="expression" dxfId="95" priority="1" stopIfTrue="1">
      <formula>$A162&lt;&gt;""</formula>
    </cfRule>
  </conditionalFormatting>
  <conditionalFormatting sqref="B513:E518">
    <cfRule type="expression" dxfId="94" priority="220" stopIfTrue="1">
      <formula>$A513&lt;&gt;""</formula>
    </cfRule>
  </conditionalFormatting>
  <conditionalFormatting sqref="B525:E529">
    <cfRule type="expression" dxfId="93" priority="255" stopIfTrue="1">
      <formula>$A525&lt;&gt;""</formula>
    </cfRule>
  </conditionalFormatting>
  <conditionalFormatting sqref="B730:E730">
    <cfRule type="expression" dxfId="92" priority="147" stopIfTrue="1">
      <formula>$A730&lt;&gt;""</formula>
    </cfRule>
  </conditionalFormatting>
  <conditionalFormatting sqref="B732:E732 H732:I732 B733:I734 B735:E740 H735:I740">
    <cfRule type="expression" dxfId="91" priority="107" stopIfTrue="1">
      <formula>$A732&lt;&gt;""</formula>
    </cfRule>
  </conditionalFormatting>
  <conditionalFormatting sqref="B742:E742 H742:I742">
    <cfRule type="expression" dxfId="90" priority="98" stopIfTrue="1">
      <formula>$A742&lt;&gt;""</formula>
    </cfRule>
  </conditionalFormatting>
  <conditionalFormatting sqref="B860:E860">
    <cfRule type="expression" dxfId="89" priority="170" stopIfTrue="1">
      <formula>$A860&lt;&gt;""</formula>
    </cfRule>
  </conditionalFormatting>
  <conditionalFormatting sqref="B1151:E1151">
    <cfRule type="expression" dxfId="88" priority="216" stopIfTrue="1">
      <formula>$A1151&lt;&gt;""</formula>
    </cfRule>
  </conditionalFormatting>
  <conditionalFormatting sqref="B1155:E1155">
    <cfRule type="expression" dxfId="87" priority="272" stopIfTrue="1">
      <formula>$A1155&lt;&gt;""</formula>
    </cfRule>
  </conditionalFormatting>
  <conditionalFormatting sqref="B1172:E1177">
    <cfRule type="expression" dxfId="86" priority="262" stopIfTrue="1">
      <formula>$A1172&lt;&gt;""</formula>
    </cfRule>
  </conditionalFormatting>
  <conditionalFormatting sqref="B1179:E1189">
    <cfRule type="expression" dxfId="85" priority="130" stopIfTrue="1">
      <formula>$A1179&lt;&gt;""</formula>
    </cfRule>
  </conditionalFormatting>
  <conditionalFormatting sqref="B1193:E1193">
    <cfRule type="expression" dxfId="84" priority="156" stopIfTrue="1">
      <formula>$A1193&lt;&gt;""</formula>
    </cfRule>
  </conditionalFormatting>
  <conditionalFormatting sqref="B1294:E1301 I1294:J1311">
    <cfRule type="expression" dxfId="83" priority="206" stopIfTrue="1">
      <formula>$A1294&lt;&gt;""</formula>
    </cfRule>
  </conditionalFormatting>
  <conditionalFormatting sqref="B1334:E1342">
    <cfRule type="expression" dxfId="82" priority="241" stopIfTrue="1">
      <formula>$A1334&lt;&gt;""</formula>
    </cfRule>
  </conditionalFormatting>
  <conditionalFormatting sqref="B1344:E1367">
    <cfRule type="expression" dxfId="81" priority="120" stopIfTrue="1">
      <formula>$A1344&lt;&gt;""</formula>
    </cfRule>
  </conditionalFormatting>
  <conditionalFormatting sqref="B1401:E1404">
    <cfRule type="expression" dxfId="80" priority="137" stopIfTrue="1">
      <formula>$A1401&lt;&gt;""</formula>
    </cfRule>
  </conditionalFormatting>
  <conditionalFormatting sqref="B1406:E1408">
    <cfRule type="expression" dxfId="79" priority="342" stopIfTrue="1">
      <formula>$A1406&lt;&gt;""</formula>
    </cfRule>
  </conditionalFormatting>
  <conditionalFormatting sqref="B1410:E1420">
    <cfRule type="expression" dxfId="78" priority="161" stopIfTrue="1">
      <formula>$A1410&lt;&gt;""</formula>
    </cfRule>
  </conditionalFormatting>
  <conditionalFormatting sqref="B1434:E1445">
    <cfRule type="expression" dxfId="77" priority="199" stopIfTrue="1">
      <formula>$A1434&lt;&gt;""</formula>
    </cfRule>
  </conditionalFormatting>
  <conditionalFormatting sqref="B1453:E1491">
    <cfRule type="expression" dxfId="76" priority="236" stopIfTrue="1">
      <formula>$A1453&lt;&gt;""</formula>
    </cfRule>
  </conditionalFormatting>
  <conditionalFormatting sqref="B1494:E1499">
    <cfRule type="expression" dxfId="75" priority="306" stopIfTrue="1">
      <formula>$A1494&lt;&gt;""</formula>
    </cfRule>
  </conditionalFormatting>
  <conditionalFormatting sqref="B530:G530">
    <cfRule type="expression" dxfId="74" priority="256" stopIfTrue="1">
      <formula>$A530&lt;&gt;""</formula>
    </cfRule>
  </conditionalFormatting>
  <conditionalFormatting sqref="B519:H524">
    <cfRule type="expression" dxfId="73" priority="276" stopIfTrue="1">
      <formula>$A519&lt;&gt;""</formula>
    </cfRule>
  </conditionalFormatting>
  <conditionalFormatting sqref="B531:H537">
    <cfRule type="expression" dxfId="72" priority="232" stopIfTrue="1">
      <formula>$A531&lt;&gt;""</formula>
    </cfRule>
  </conditionalFormatting>
  <conditionalFormatting sqref="B1108:H1123">
    <cfRule type="expression" dxfId="71" priority="302" stopIfTrue="1">
      <formula>$A1108&lt;&gt;""</formula>
    </cfRule>
  </conditionalFormatting>
  <conditionalFormatting sqref="B1313:H1315 B1316:E1329 H1316:H1329">
    <cfRule type="expression" dxfId="70" priority="231" stopIfTrue="1">
      <formula>$A1313&lt;&gt;""</formula>
    </cfRule>
  </conditionalFormatting>
  <conditionalFormatting sqref="B1331:H1333">
    <cfRule type="expression" dxfId="69" priority="126" stopIfTrue="1">
      <formula>$A1331&lt;&gt;""</formula>
    </cfRule>
  </conditionalFormatting>
  <conditionalFormatting sqref="B1405:H1405">
    <cfRule type="expression" dxfId="68" priority="372" stopIfTrue="1">
      <formula>$A1405&lt;&gt;""</formula>
    </cfRule>
  </conditionalFormatting>
  <conditionalFormatting sqref="B1421:H1426">
    <cfRule type="expression" dxfId="67" priority="100" stopIfTrue="1">
      <formula>$A1421&lt;&gt;""</formula>
    </cfRule>
  </conditionalFormatting>
  <conditionalFormatting sqref="B1451:H1452">
    <cfRule type="expression" dxfId="66" priority="279" stopIfTrue="1">
      <formula>$A1451&lt;&gt;""</formula>
    </cfRule>
  </conditionalFormatting>
  <conditionalFormatting sqref="B216:I230 I231:I268 B231:E282">
    <cfRule type="expression" dxfId="65" priority="329" stopIfTrue="1">
      <formula>$A216&lt;&gt;""</formula>
    </cfRule>
  </conditionalFormatting>
  <conditionalFormatting sqref="B283:I283 B284:E316">
    <cfRule type="expression" dxfId="64" priority="343" stopIfTrue="1">
      <formula>$A283&lt;&gt;""</formula>
    </cfRule>
  </conditionalFormatting>
  <conditionalFormatting sqref="B317:I361">
    <cfRule type="expression" dxfId="63" priority="176" stopIfTrue="1">
      <formula>$A317&lt;&gt;""</formula>
    </cfRule>
  </conditionalFormatting>
  <conditionalFormatting sqref="B538:I540">
    <cfRule type="expression" dxfId="62" priority="178" stopIfTrue="1">
      <formula>$A538&lt;&gt;""</formula>
    </cfRule>
  </conditionalFormatting>
  <conditionalFormatting sqref="B686:I729">
    <cfRule type="expression" dxfId="61" priority="339" stopIfTrue="1">
      <formula>$A686&lt;&gt;""</formula>
    </cfRule>
  </conditionalFormatting>
  <conditionalFormatting sqref="B731:I731">
    <cfRule type="expression" dxfId="60" priority="105" stopIfTrue="1">
      <formula>$A731&lt;&gt;""</formula>
    </cfRule>
  </conditionalFormatting>
  <conditionalFormatting sqref="B1178:I1178">
    <cfRule type="expression" dxfId="59" priority="230" stopIfTrue="1">
      <formula>$A1178&lt;&gt;""</formula>
    </cfRule>
  </conditionalFormatting>
  <conditionalFormatting sqref="B1190:I1192">
    <cfRule type="expression" dxfId="58" priority="99" stopIfTrue="1">
      <formula>$A1190&lt;&gt;""</formula>
    </cfRule>
  </conditionalFormatting>
  <conditionalFormatting sqref="B1194:I1198">
    <cfRule type="expression" dxfId="57" priority="101" stopIfTrue="1">
      <formula>$A1194&lt;&gt;""</formula>
    </cfRule>
  </conditionalFormatting>
  <conditionalFormatting sqref="B1312:I1312 I1313:I1329">
    <cfRule type="expression" dxfId="56" priority="234" stopIfTrue="1">
      <formula>$A1312&lt;&gt;""</formula>
    </cfRule>
  </conditionalFormatting>
  <conditionalFormatting sqref="B1409:I1409">
    <cfRule type="expression" dxfId="55" priority="229" stopIfTrue="1">
      <formula>$A1409&lt;&gt;""</formula>
    </cfRule>
  </conditionalFormatting>
  <conditionalFormatting sqref="B183:J204">
    <cfRule type="expression" dxfId="54" priority="152" stopIfTrue="1">
      <formula>$A183&lt;&gt;""</formula>
    </cfRule>
  </conditionalFormatting>
  <conditionalFormatting sqref="B401:J461">
    <cfRule type="expression" dxfId="53" priority="344" stopIfTrue="1">
      <formula>$A401&lt;&gt;""</formula>
    </cfRule>
  </conditionalFormatting>
  <conditionalFormatting sqref="B498:J499">
    <cfRule type="expression" dxfId="52" priority="305" stopIfTrue="1">
      <formula>$A498&lt;&gt;""</formula>
    </cfRule>
  </conditionalFormatting>
  <conditionalFormatting sqref="B640:J666">
    <cfRule type="expression" dxfId="51" priority="85" stopIfTrue="1">
      <formula>$A640&lt;&gt;""</formula>
    </cfRule>
  </conditionalFormatting>
  <conditionalFormatting sqref="B1094:J1095">
    <cfRule type="expression" dxfId="50" priority="300" stopIfTrue="1">
      <formula>$A1094&lt;&gt;""</formula>
    </cfRule>
  </conditionalFormatting>
  <conditionalFormatting sqref="B1168:J1171">
    <cfRule type="expression" dxfId="49" priority="90" stopIfTrue="1">
      <formula>$A1168&lt;&gt;""</formula>
    </cfRule>
  </conditionalFormatting>
  <conditionalFormatting sqref="B1199:J1293">
    <cfRule type="expression" dxfId="48" priority="116" stopIfTrue="1">
      <formula>$A1199&lt;&gt;""</formula>
    </cfRule>
  </conditionalFormatting>
  <conditionalFormatting sqref="B1447:J1447">
    <cfRule type="expression" dxfId="47" priority="281" stopIfTrue="1">
      <formula>$A1447&lt;&gt;""</formula>
    </cfRule>
  </conditionalFormatting>
  <conditionalFormatting sqref="B1502:J4415">
    <cfRule type="expression" dxfId="46" priority="125" stopIfTrue="1">
      <formula>$A1502&lt;&gt;""</formula>
    </cfRule>
  </conditionalFormatting>
  <conditionalFormatting sqref="F115">
    <cfRule type="expression" dxfId="45" priority="3" stopIfTrue="1">
      <formula>$A115&lt;&gt;""</formula>
    </cfRule>
  </conditionalFormatting>
  <conditionalFormatting sqref="F111:G112">
    <cfRule type="expression" dxfId="44" priority="5" stopIfTrue="1">
      <formula>$A111&lt;&gt;""</formula>
    </cfRule>
  </conditionalFormatting>
  <conditionalFormatting sqref="F119:G119">
    <cfRule type="expression" dxfId="43" priority="77" stopIfTrue="1">
      <formula>$A119&lt;&gt;""</formula>
    </cfRule>
  </conditionalFormatting>
  <conditionalFormatting sqref="F232:H236">
    <cfRule type="expression" dxfId="42" priority="207" stopIfTrue="1">
      <formula>$A232&lt;&gt;""</formula>
    </cfRule>
  </conditionalFormatting>
  <conditionalFormatting sqref="F239:H240">
    <cfRule type="expression" dxfId="41" priority="201" stopIfTrue="1">
      <formula>$A239&lt;&gt;""</formula>
    </cfRule>
  </conditionalFormatting>
  <conditionalFormatting sqref="F513:H514">
    <cfRule type="expression" dxfId="40" priority="222" stopIfTrue="1">
      <formula>$A513&lt;&gt;""</formula>
    </cfRule>
  </conditionalFormatting>
  <conditionalFormatting sqref="F517:H518">
    <cfRule type="expression" dxfId="39" priority="312" stopIfTrue="1">
      <formula>$A517&lt;&gt;""</formula>
    </cfRule>
  </conditionalFormatting>
  <conditionalFormatting sqref="F525:H527 H528:H530">
    <cfRule type="expression" dxfId="38" priority="254" stopIfTrue="1">
      <formula>$A525&lt;&gt;""</formula>
    </cfRule>
  </conditionalFormatting>
  <conditionalFormatting sqref="F1172:H1172">
    <cfRule type="expression" dxfId="37" priority="363" stopIfTrue="1">
      <formula>$A1172&lt;&gt;""</formula>
    </cfRule>
  </conditionalFormatting>
  <conditionalFormatting sqref="F1296:H1301">
    <cfRule type="expression" dxfId="36" priority="205" stopIfTrue="1">
      <formula>$A1296&lt;&gt;""</formula>
    </cfRule>
  </conditionalFormatting>
  <conditionalFormatting sqref="F211:I213">
    <cfRule type="expression" dxfId="35" priority="333" stopIfTrue="1">
      <formula>$A211&lt;&gt;""</formula>
    </cfRule>
  </conditionalFormatting>
  <conditionalFormatting sqref="F288:I288">
    <cfRule type="expression" dxfId="34" priority="233" stopIfTrue="1">
      <formula>$A288&lt;&gt;""</formula>
    </cfRule>
  </conditionalFormatting>
  <conditionalFormatting sqref="F205:J210 B205:E215 J211:J268 I269:J269 F270:J282 J283:J361 F290:I316 B511:I512 J511:J540 J686:J744 B741:I741 B743:I744 B852:E852 H852:J852 H860:J860 B867:E867 H867:J867 I1096:J1123 B1152:H1152 I1152:J1167 H1155:H1167 B1156:G1167 I1172:J1177 F1294:H1294 B1302:H1311 J1312:J1329 B1343:H1343 B1368:H1400 I1405:J1408 J1409:J1426 F1454:H1488 F1489:J1491 B1492:H1493">
    <cfRule type="expression" dxfId="33" priority="373" stopIfTrue="1">
      <formula>$A205&lt;&gt;""</formula>
    </cfRule>
  </conditionalFormatting>
  <conditionalFormatting sqref="G120">
    <cfRule type="expression" dxfId="32" priority="75" stopIfTrue="1">
      <formula>$A120&lt;&gt;""</formula>
    </cfRule>
  </conditionalFormatting>
  <conditionalFormatting sqref="G153:G155">
    <cfRule type="expression" dxfId="31" priority="62" stopIfTrue="1">
      <formula>$A153&lt;&gt;""</formula>
    </cfRule>
  </conditionalFormatting>
  <conditionalFormatting sqref="G162:G182">
    <cfRule type="expression" dxfId="30" priority="36" stopIfTrue="1">
      <formula>$A162&lt;&gt;""</formula>
    </cfRule>
  </conditionalFormatting>
  <conditionalFormatting sqref="G143:H153">
    <cfRule type="expression" dxfId="29" priority="69" stopIfTrue="1">
      <formula>$A143&lt;&gt;""</formula>
    </cfRule>
  </conditionalFormatting>
  <conditionalFormatting sqref="H154">
    <cfRule type="expression" dxfId="28" priority="66" stopIfTrue="1">
      <formula>$A154&lt;&gt;""</formula>
    </cfRule>
  </conditionalFormatting>
  <conditionalFormatting sqref="H231">
    <cfRule type="expression" dxfId="27" priority="213" stopIfTrue="1">
      <formula>$A231&lt;&gt;""</formula>
    </cfRule>
  </conditionalFormatting>
  <conditionalFormatting sqref="H237:H238">
    <cfRule type="expression" dxfId="26" priority="202" stopIfTrue="1">
      <formula>$A237&lt;&gt;""</formula>
    </cfRule>
  </conditionalFormatting>
  <conditionalFormatting sqref="H241:H269">
    <cfRule type="expression" dxfId="25" priority="92" stopIfTrue="1">
      <formula>$A241&lt;&gt;""</formula>
    </cfRule>
  </conditionalFormatting>
  <conditionalFormatting sqref="H515:H516">
    <cfRule type="expression" dxfId="24" priority="226" stopIfTrue="1">
      <formula>$A515&lt;&gt;""</formula>
    </cfRule>
  </conditionalFormatting>
  <conditionalFormatting sqref="H1173:H1177">
    <cfRule type="expression" dxfId="23" priority="264" stopIfTrue="1">
      <formula>$A1173&lt;&gt;""</formula>
    </cfRule>
  </conditionalFormatting>
  <conditionalFormatting sqref="H1295">
    <cfRule type="expression" dxfId="22" priority="275" stopIfTrue="1">
      <formula>$A1295&lt;&gt;""</formula>
    </cfRule>
  </conditionalFormatting>
  <conditionalFormatting sqref="H1334:H1342">
    <cfRule type="expression" dxfId="21" priority="243" stopIfTrue="1">
      <formula>$A1334&lt;&gt;""</formula>
    </cfRule>
  </conditionalFormatting>
  <conditionalFormatting sqref="H1344:H1367">
    <cfRule type="expression" dxfId="20" priority="122" stopIfTrue="1">
      <formula>$A1344&lt;&gt;""</formula>
    </cfRule>
  </conditionalFormatting>
  <conditionalFormatting sqref="H1406:H1408">
    <cfRule type="expression" dxfId="19" priority="341" stopIfTrue="1">
      <formula>$A1406&lt;&gt;""</formula>
    </cfRule>
  </conditionalFormatting>
  <conditionalFormatting sqref="H1410:H1420">
    <cfRule type="expression" dxfId="18" priority="102" stopIfTrue="1">
      <formula>$A1410&lt;&gt;""</formula>
    </cfRule>
  </conditionalFormatting>
  <conditionalFormatting sqref="H1453">
    <cfRule type="expression" dxfId="17" priority="238" stopIfTrue="1">
      <formula>$A1453&lt;&gt;""</formula>
    </cfRule>
  </conditionalFormatting>
  <conditionalFormatting sqref="H1494:H1499">
    <cfRule type="expression" dxfId="16" priority="308" stopIfTrue="1">
      <formula>$A1494&lt;&gt;""</formula>
    </cfRule>
  </conditionalFormatting>
  <conditionalFormatting sqref="H214:I215">
    <cfRule type="expression" dxfId="15" priority="330" stopIfTrue="1">
      <formula>$A214&lt;&gt;""</formula>
    </cfRule>
  </conditionalFormatting>
  <conditionalFormatting sqref="H284:I287">
    <cfRule type="expression" dxfId="14" priority="332" stopIfTrue="1">
      <formula>$A284&lt;&gt;""</formula>
    </cfRule>
  </conditionalFormatting>
  <conditionalFormatting sqref="H289:I289">
    <cfRule type="expression" dxfId="13" priority="208" stopIfTrue="1">
      <formula>$A289&lt;&gt;""</formula>
    </cfRule>
  </conditionalFormatting>
  <conditionalFormatting sqref="H730:I730">
    <cfRule type="expression" dxfId="12" priority="149" stopIfTrue="1">
      <formula>$A730&lt;&gt;""</formula>
    </cfRule>
  </conditionalFormatting>
  <conditionalFormatting sqref="H1179:I1189">
    <cfRule type="expression" dxfId="11" priority="133" stopIfTrue="1">
      <formula>$A1179&lt;&gt;""</formula>
    </cfRule>
  </conditionalFormatting>
  <conditionalFormatting sqref="H1193:I1193">
    <cfRule type="expression" dxfId="10" priority="159" stopIfTrue="1">
      <formula>$A1193&lt;&gt;""</formula>
    </cfRule>
  </conditionalFormatting>
  <conditionalFormatting sqref="H1151:J1151">
    <cfRule type="expression" dxfId="9" priority="215" stopIfTrue="1">
      <formula>$A1151&lt;&gt;""</formula>
    </cfRule>
  </conditionalFormatting>
  <conditionalFormatting sqref="H1401:J1404">
    <cfRule type="expression" dxfId="8" priority="138" stopIfTrue="1">
      <formula>$A1401&lt;&gt;""</formula>
    </cfRule>
  </conditionalFormatting>
  <conditionalFormatting sqref="H1434:J1445">
    <cfRule type="expression" dxfId="7" priority="97" stopIfTrue="1">
      <formula>$A1434&lt;&gt;""</formula>
    </cfRule>
  </conditionalFormatting>
  <conditionalFormatting sqref="I513:I537">
    <cfRule type="expression" dxfId="6" priority="223" stopIfTrue="1">
      <formula>$A513&lt;&gt;""</formula>
    </cfRule>
  </conditionalFormatting>
  <conditionalFormatting sqref="I1410:I1426">
    <cfRule type="expression" dxfId="5" priority="165" stopIfTrue="1">
      <formula>$A1410&lt;&gt;""</formula>
    </cfRule>
  </conditionalFormatting>
  <conditionalFormatting sqref="I143:J154">
    <cfRule type="expression" dxfId="4" priority="70" stopIfTrue="1">
      <formula>$A143&lt;&gt;""</formula>
    </cfRule>
  </conditionalFormatting>
  <conditionalFormatting sqref="I1331:J1400">
    <cfRule type="expression" dxfId="3" priority="245" stopIfTrue="1">
      <formula>$A1331&lt;&gt;""</formula>
    </cfRule>
  </conditionalFormatting>
  <conditionalFormatting sqref="I1451:J1488">
    <cfRule type="expression" dxfId="2" priority="240" stopIfTrue="1">
      <formula>$A1451&lt;&gt;""</formula>
    </cfRule>
  </conditionalFormatting>
  <conditionalFormatting sqref="I1492:J1499">
    <cfRule type="expression" dxfId="1" priority="338" stopIfTrue="1">
      <formula>$A1492&lt;&gt;""</formula>
    </cfRule>
  </conditionalFormatting>
  <conditionalFormatting sqref="J1178:J1198">
    <cfRule type="expression" dxfId="0" priority="365" stopIfTrue="1">
      <formula>$A1178&lt;&gt;""</formula>
    </cfRule>
  </conditionalFormatting>
  <dataValidations count="5">
    <dataValidation type="date" allowBlank="1" showInputMessage="1" showErrorMessage="1" sqref="D102:E102 D5042:E65577 D106:E106" xr:uid="{00000000-0002-0000-0400-000000000000}">
      <formula1>42370</formula1>
      <formula2>42735</formula2>
    </dataValidation>
    <dataValidation type="list" allowBlank="1" sqref="WVN153 JB153 SX153 ACT153 AMP153 AWL153 BGH153 BQD153 BZZ153 CJV153 CTR153 DDN153 DNJ153 DXF153 EHB153 EQX153 FAT153 FKP153 FUL153 GEH153 GOD153 GXZ153 HHV153 HRR153 IBN153 ILJ153 IVF153 JFB153 JOX153 JYT153 KIP153 KSL153 LCH153 LMD153 LVZ153 MFV153 MPR153 MZN153 NJJ153 NTF153 ODB153 OMX153 OWT153 PGP153 PQL153 QAH153 QKD153 QTZ153 RDV153 RNR153 RXN153 SHJ153 SRF153 TBB153 TKX153 TUT153 UEP153 UOL153 UYH153 VID153 VRZ153 WBV153 WLR153 JB155 SX155 ACT155 AMP155 AWL155 BGH155 BQD155 BZZ155 CJV155 CTR155 DDN155 DNJ155 DXF155 EHB155 EQX155 FAT155 FKP155 FUL155 GEH155 GOD155 GXZ155 HHV155 HRR155 IBN155 ILJ155 IVF155 JFB155 JOX155 JYT155 KIP155 KSL155 LCH155 LMD155 LVZ155 MFV155 MPR155 MZN155 NJJ155 NTF155 ODB155 OMX155 OWT155 PGP155 PQL155 QAH155 QKD155 QTZ155 RDV155 RNR155 RXN155 SHJ155 SRF155 TBB155 TKX155 TUT155 UEP155 UOL155 UYH155 VID155 VRZ155 WBV155 WLR155 WLR158 WVN158 JB158 SX158 ACT158 AMP158 AWL158 BGH158 BQD158 BZZ158 CJV158 CTR158 DDN158 DNJ158 DXF158 EHB158 EQX158 FAT158 FKP158 FUL158 GEH158 GOD158 GXZ158 HHV158 HRR158 IBN158 ILJ158 IVF158 JFB158 JOX158 JYT158 KIP158 KSL158 LCH158 LMD158 LVZ158 MFV158 MPR158 MZN158 NJJ158 NTF158 ODB158 OMX158 OWT158 PGP158 PQL158 QAH158 QKD158 QTZ158 RDV158 RNR158 RXN158 SHJ158 SRF158 TBB158 TKX158 TUT158 UEP158 UOL158 UYH158 VID158 VRZ158 WBV158 WVN163:WVN164 JB163:JB164 SX163:SX164 ACT163:ACT164 AMP163:AMP164 AWL163:AWL164 BGH163:BGH164 BQD163:BQD164 BZZ163:BZZ164 CJV163:CJV164 CTR163:CTR164 DDN163:DDN164 DNJ163:DNJ164 DXF163:DXF164 EHB163:EHB164 EQX163:EQX164 FAT163:FAT164 FKP163:FKP164 FUL163:FUL164 GEH163:GEH164 GOD163:GOD164 GXZ163:GXZ164 HHV163:HHV164 HRR163:HRR164 IBN163:IBN164 ILJ163:ILJ164 IVF163:IVF164 JFB163:JFB164 JOX163:JOX164 JYT163:JYT164 KIP163:KIP164 KSL163:KSL164 LCH163:LCH164 LMD163:LMD164 LVZ163:LVZ164 MFV163:MFV164 MPR163:MPR164 MZN163:MZN164 NJJ163:NJJ164 NTF163:NTF164 ODB163:ODB164 OMX163:OMX164 OWT163:OWT164 PGP163:PGP164 PQL163:PQL164 QAH163:QAH164 QKD163:QKD164 QTZ163:QTZ164 RDV163:RDV164 RNR163:RNR164 RXN163:RXN164 SHJ163:SHJ164 SRF163:SRF164 TBB163:TBB164 TKX163:TKX164 TUT163:TUT164 UEP163:UEP164 UOL163:UOL164 UYH163:UYH164 VID163:VID164 VRZ163:VRZ164 WBV163:WBV164 WLR163:WLR164 WLR166:WLR167 WVN166:WVN167 JB166:JB167 SX166:SX167 ACT166:ACT167 AMP166:AMP167 AWL166:AWL167 BGH166:BGH167 BQD166:BQD167 BZZ166:BZZ167 CJV166:CJV167 CTR166:CTR167 DDN166:DDN167 DNJ166:DNJ167 DXF166:DXF167 EHB166:EHB167 EQX166:EQX167 FAT166:FAT167 FKP166:FKP167 FUL166:FUL167 GEH166:GEH167 GOD166:GOD167 GXZ166:GXZ167 HHV166:HHV167 HRR166:HRR167 IBN166:IBN167 ILJ166:ILJ167 IVF166:IVF167 JFB166:JFB167 JOX166:JOX167 JYT166:JYT167 KIP166:KIP167 KSL166:KSL167 LCH166:LCH167 LMD166:LMD167 LVZ166:LVZ167 MFV166:MFV167 MPR166:MPR167 MZN166:MZN167 NJJ166:NJJ167 NTF166:NTF167 ODB166:ODB167 OMX166:OMX167 OWT166:OWT167 PGP166:PGP167 PQL166:PQL167 QAH166:QAH167 QKD166:QKD167 QTZ166:QTZ167 RDV166:RDV167 RNR166:RNR167 RXN166:RXN167 SHJ166:SHJ167 SRF166:SRF167 TBB166:TBB167 TKX166:TKX167 TUT166:TUT167 UEP166:UEP167 UOL166:UOL167 UYH166:UYH167 VID166:VID167 VRZ166:VRZ167 WBV166:WBV167 JB127:JB135 SX127:SX135 ACT127:ACT135 AMP127:AMP135 AWL127:AWL135 BGH127:BGH135 BQD127:BQD135 BZZ127:BZZ135 CJV127:CJV135 CTR127:CTR135 DDN127:DDN135 DNJ127:DNJ135 DXF127:DXF135 EHB127:EHB135 EQX127:EQX135 FAT127:FAT135 FKP127:FKP135 FUL127:FUL135 GEH127:GEH135 GOD127:GOD135 GXZ127:GXZ135 HHV127:HHV135 HRR127:HRR135 IBN127:IBN135 ILJ127:ILJ135 IVF127:IVF135 JFB127:JFB135 JOX127:JOX135 JYT127:JYT135 KIP127:KIP135 KSL127:KSL135 LCH127:LCH135 LMD127:LMD135 LVZ127:LVZ135 MFV127:MFV135 MPR127:MPR135 MZN127:MZN135 NJJ127:NJJ135 NTF127:NTF135 ODB127:ODB135 OMX127:OMX135 OWT127:OWT135 PGP127:PGP135 PQL127:PQL135 QAH127:QAH135 QKD127:QKD135 QTZ127:QTZ135 RDV127:RDV135 RNR127:RNR135 RXN127:RXN135 SHJ127:SHJ135 SRF127:SRF135 TBB127:TBB135 TKX127:TKX135 TUT127:TUT135 UEP127:UEP135 UOL127:UOL135 UYH127:UYH135 VID127:VID135 VRZ127:VRZ135 WBV127:WBV135 WLR127:WLR135 WVN127:WVN135 WVN122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JB139 SX139 ACT139 AMP139 AWL139 BGH139 BQD139 BZZ139 CJV139 CTR139 DDN139 DNJ139 DXF139 EHB139 EQX139 FAT139 FKP139 FUL139 GEH139 GOD139 GXZ139 HHV139 HRR139 IBN139 ILJ139 IVF139 JFB139 JOX139 JYT139 KIP139 KSL139 LCH139 LMD139 LVZ139 MFV139 MPR139 MZN139 NJJ139 NTF139 ODB139 OMX139 OWT139 PGP139 PQL139 QAH139 QKD139 QTZ139 RDV139 RNR139 RXN139 SHJ139 SRF139 TBB139 TKX139 TUT139 UEP139 UOL139 UYH139 VID139 VRZ139 WBV139 WLR139 WVN139 H157 WVN155 F107:F5041" xr:uid="{00000000-0002-0000-0400-000001000000}">
      <formula1>$F$96:$F$99</formula1>
    </dataValidation>
    <dataValidation type="list" allowBlank="1" showInputMessage="1" showErrorMessage="1" sqref="WVI153 IW153 SS153 ACO153 AMK153 AWG153 BGC153 BPY153 BZU153 CJQ153 CTM153 DDI153 DNE153 DXA153 EGW153 EQS153 FAO153 FKK153 FUG153 GEC153 GNY153 GXU153 HHQ153 HRM153 IBI153 ILE153 IVA153 JEW153 JOS153 JYO153 KIK153 KSG153 LCC153 LLY153 LVU153 MFQ153 MPM153 MZI153 NJE153 NTA153 OCW153 OMS153 OWO153 PGK153 PQG153 QAC153 QJY153 QTU153 RDQ153 RNM153 RXI153 SHE153 SRA153 TAW153 TKS153 TUO153 UEK153 UOG153 UYC153 VHY153 VRU153 WBQ153 WLM153 IW155 SS155 ACO155 AMK155 AWG155 BGC155 BPY155 BZU155 CJQ155 CTM155 DDI155 DNE155 DXA155 EGW155 EQS155 FAO155 FKK155 FUG155 GEC155 GNY155 GXU155 HHQ155 HRM155 IBI155 ILE155 IVA155 JEW155 JOS155 JYO155 KIK155 KSG155 LCC155 LLY155 LVU155 MFQ155 MPM155 MZI155 NJE155 NTA155 OCW155 OMS155 OWO155 PGK155 PQG155 QAC155 QJY155 QTU155 RDQ155 RNM155 RXI155 SHE155 SRA155 TAW155 TKS155 TUO155 UEK155 UOG155 UYC155 VHY155 VRU155 WBQ155 WLM155 WLM158 WVI158 IW158 SS158 ACO158 AMK158 AWG158 BGC158 BPY158 BZU158 CJQ158 CTM158 DDI158 DNE158 DXA158 EGW158 EQS158 FAO158 FKK158 FUG158 GEC158 GNY158 GXU158 HHQ158 HRM158 IBI158 ILE158 IVA158 JEW158 JOS158 JYO158 KIK158 KSG158 LCC158 LLY158 LVU158 MFQ158 MPM158 MZI158 NJE158 NTA158 OCW158 OMS158 OWO158 PGK158 PQG158 QAC158 QJY158 QTU158 RDQ158 RNM158 RXI158 SHE158 SRA158 TAW158 TKS158 TUO158 UEK158 UOG158 UYC158 VHY158 VRU158 WBQ158 WVI163:WVI164 IW163:IW164 SS163:SS164 ACO163:ACO164 AMK163:AMK164 AWG163:AWG164 BGC163:BGC164 BPY163:BPY164 BZU163:BZU164 CJQ163:CJQ164 CTM163:CTM164 DDI163:DDI164 DNE163:DNE164 DXA163:DXA164 EGW163:EGW164 EQS163:EQS164 FAO163:FAO164 FKK163:FKK164 FUG163:FUG164 GEC163:GEC164 GNY163:GNY164 GXU163:GXU164 HHQ163:HHQ164 HRM163:HRM164 IBI163:IBI164 ILE163:ILE164 IVA163:IVA164 JEW163:JEW164 JOS163:JOS164 JYO163:JYO164 KIK163:KIK164 KSG163:KSG164 LCC163:LCC164 LLY163:LLY164 LVU163:LVU164 MFQ163:MFQ164 MPM163:MPM164 MZI163:MZI164 NJE163:NJE164 NTA163:NTA164 OCW163:OCW164 OMS163:OMS164 OWO163:OWO164 PGK163:PGK164 PQG163:PQG164 QAC163:QAC164 QJY163:QJY164 QTU163:QTU164 RDQ163:RDQ164 RNM163:RNM164 RXI163:RXI164 SHE163:SHE164 SRA163:SRA164 TAW163:TAW164 TKS163:TKS164 TUO163:TUO164 UEK163:UEK164 UOG163:UOG164 UYC163:UYC164 VHY163:VHY164 VRU163:VRU164 WBQ163:WBQ164 WLM163:WLM164 WLM166:WLM167 WVI166:WVI167 IW166:IW167 SS166:SS167 ACO166:ACO167 AMK166:AMK167 AWG166:AWG167 BGC166:BGC167 BPY166:BPY167 BZU166:BZU167 CJQ166:CJQ167 CTM166:CTM167 DDI166:DDI167 DNE166:DNE167 DXA166:DXA167 EGW166:EGW167 EQS166:EQS167 FAO166:FAO167 FKK166:FKK167 FUG166:FUG167 GEC166:GEC167 GNY166:GNY167 GXU166:GXU167 HHQ166:HHQ167 HRM166:HRM167 IBI166:IBI167 ILE166:ILE167 IVA166:IVA167 JEW166:JEW167 JOS166:JOS167 JYO166:JYO167 KIK166:KIK167 KSG166:KSG167 LCC166:LCC167 LLY166:LLY167 LVU166:LVU167 MFQ166:MFQ167 MPM166:MPM167 MZI166:MZI167 NJE166:NJE167 NTA166:NTA167 OCW166:OCW167 OMS166:OMS167 OWO166:OWO167 PGK166:PGK167 PQG166:PQG167 QAC166:QAC167 QJY166:QJY167 QTU166:QTU167 RDQ166:RDQ167 RNM166:RNM167 RXI166:RXI167 SHE166:SHE167 SRA166:SRA167 TAW166:TAW167 TKS166:TKS167 TUO166:TUO167 UEK166:UEK167 UOG166:UOG167 UYC166:UYC167 VHY166:VHY167 VRU166:VRU167 WBQ166:WBQ167 IW127:IW135 SS127:SS135 ACO127:ACO135 AMK127:AMK135 AWG127:AWG135 BGC127:BGC135 BPY127:BPY135 BZU127:BZU135 CJQ127:CJQ135 CTM127:CTM135 DDI127:DDI135 DNE127:DNE135 DXA127:DXA135 EGW127:EGW135 EQS127:EQS135 FAO127:FAO135 FKK127:FKK135 FUG127:FUG135 GEC127:GEC135 GNY127:GNY135 GXU127:GXU135 HHQ127:HHQ135 HRM127:HRM135 IBI127:IBI135 ILE127:ILE135 IVA127:IVA135 JEW127:JEW135 JOS127:JOS135 JYO127:JYO135 KIK127:KIK135 KSG127:KSG135 LCC127:LCC135 LLY127:LLY135 LVU127:LVU135 MFQ127:MFQ135 MPM127:MPM135 MZI127:MZI135 NJE127:NJE135 NTA127:NTA135 OCW127:OCW135 OMS127:OMS135 OWO127:OWO135 PGK127:PGK135 PQG127:PQG135 QAC127:QAC135 QJY127:QJY135 QTU127:QTU135 RDQ127:RDQ135 RNM127:RNM135 RXI127:RXI135 SHE127:SHE135 SRA127:SRA135 TAW127:TAW135 TKS127:TKS135 TUO127:TUO135 UEK127:UEK135 UOG127:UOG135 UYC127:UYC135 VHY127:VHY135 VRU127:VRU135 WBQ127:WBQ135 WLM127:WLM135 WVI127:WVI135 WVI122 IW122 SS122 ACO122 AMK122 AWG122 BGC122 BPY122 BZU122 CJQ122 CTM122 DDI122 DNE122 DXA122 EGW122 EQS122 FAO122 FKK122 FUG122 GEC122 GNY122 GXU122 HHQ122 HRM122 IBI122 ILE122 IVA122 JEW122 JOS122 JYO122 KIK122 KSG122 LCC122 LLY122 LVU122 MFQ122 MPM122 MZI122 NJE122 NTA122 OCW122 OMS122 OWO122 PGK122 PQG122 QAC122 QJY122 QTU122 RDQ122 RNM122 RXI122 SHE122 SRA122 TAW122 TKS122 TUO122 UEK122 UOG122 UYC122 VHY122 VRU122 WBQ122 WLM122 IW139 SS139 ACO139 AMK139 AWG139 BGC139 BPY139 BZU139 CJQ139 CTM139 DDI139 DNE139 DXA139 EGW139 EQS139 FAO139 FKK139 FUG139 GEC139 GNY139 GXU139 HHQ139 HRM139 IBI139 ILE139 IVA139 JEW139 JOS139 JYO139 KIK139 KSG139 LCC139 LLY139 LVU139 MFQ139 MPM139 MZI139 NJE139 NTA139 OCW139 OMS139 OWO139 PGK139 PQG139 QAC139 QJY139 QTU139 RDQ139 RNM139 RXI139 SHE139 SRA139 TAW139 TKS139 TUO139 UEK139 UOG139 UYC139 VHY139 VRU139 WBQ139 WLM139 WVI139 WVI155 A107:A5041" xr:uid="{00000000-0002-0000-0400-000002000000}">
      <formula1>OFFSET($A$1,0,0,$B$3,1)</formula1>
    </dataValidation>
    <dataValidation allowBlank="1" sqref="WVO153 JC153 SY153 ACU153 AMQ153 AWM153 BGI153 BQE153 CAA153 CJW153 CTS153 DDO153 DNK153 DXG153 EHC153 EQY153 FAU153 FKQ153 FUM153 GEI153 GOE153 GYA153 HHW153 HRS153 IBO153 ILK153 IVG153 JFC153 JOY153 JYU153 KIQ153 KSM153 LCI153 LME153 LWA153 MFW153 MPS153 MZO153 NJK153 NTG153 ODC153 OMY153 OWU153 PGQ153 PQM153 QAI153 QKE153 QUA153 RDW153 RNS153 RXO153 SHK153 SRG153 TBC153 TKY153 TUU153 UEQ153 UOM153 UYI153 VIE153 VSA153 WBW153 WLS153 JC155 SY155 ACU155 AMQ155 AWM155 BGI155 BQE155 CAA155 CJW155 CTS155 DDO155 DNK155 DXG155 EHC155 EQY155 FAU155 FKQ155 FUM155 GEI155 GOE155 GYA155 HHW155 HRS155 IBO155 ILK155 IVG155 JFC155 JOY155 JYU155 KIQ155 KSM155 LCI155 LME155 LWA155 MFW155 MPS155 MZO155 NJK155 NTG155 ODC155 OMY155 OWU155 PGQ155 PQM155 QAI155 QKE155 QUA155 RDW155 RNS155 RXO155 SHK155 SRG155 TBC155 TKY155 TUU155 UEQ155 UOM155 UYI155 VIE155 VSA155 WBW155 WLS155 WLS158 WVO158 JC158 SY158 ACU158 AMQ158 AWM158 BGI158 BQE158 CAA158 CJW158 CTS158 DDO158 DNK158 DXG158 EHC158 EQY158 FAU158 FKQ158 FUM158 GEI158 GOE158 GYA158 HHW158 HRS158 IBO158 ILK158 IVG158 JFC158 JOY158 JYU158 KIQ158 KSM158 LCI158 LME158 LWA158 MFW158 MPS158 MZO158 NJK158 NTG158 ODC158 OMY158 OWU158 PGQ158 PQM158 QAI158 QKE158 QUA158 RDW158 RNS158 RXO158 SHK158 SRG158 TBC158 TKY158 TUU158 UEQ158 UOM158 UYI158 VIE158 VSA158 WBW158 WVO163:WVO164 JC163:JC164 SY163:SY164 ACU163:ACU164 AMQ163:AMQ164 AWM163:AWM164 BGI163:BGI164 BQE163:BQE164 CAA163:CAA164 CJW163:CJW164 CTS163:CTS164 DDO163:DDO164 DNK163:DNK164 DXG163:DXG164 EHC163:EHC164 EQY163:EQY164 FAU163:FAU164 FKQ163:FKQ164 FUM163:FUM164 GEI163:GEI164 GOE163:GOE164 GYA163:GYA164 HHW163:HHW164 HRS163:HRS164 IBO163:IBO164 ILK163:ILK164 IVG163:IVG164 JFC163:JFC164 JOY163:JOY164 JYU163:JYU164 KIQ163:KIQ164 KSM163:KSM164 LCI163:LCI164 LME163:LME164 LWA163:LWA164 MFW163:MFW164 MPS163:MPS164 MZO163:MZO164 NJK163:NJK164 NTG163:NTG164 ODC163:ODC164 OMY163:OMY164 OWU163:OWU164 PGQ163:PGQ164 PQM163:PQM164 QAI163:QAI164 QKE163:QKE164 QUA163:QUA164 RDW163:RDW164 RNS163:RNS164 RXO163:RXO164 SHK163:SHK164 SRG163:SRG164 TBC163:TBC164 TKY163:TKY164 TUU163:TUU164 UEQ163:UEQ164 UOM163:UOM164 UYI163:UYI164 VIE163:VIE164 VSA163:VSA164 WBW163:WBW164 WLS163:WLS164 WLS166:WLS167 WVO166:WVO167 JC166:JC167 SY166:SY167 ACU166:ACU167 AMQ166:AMQ167 AWM166:AWM167 BGI166:BGI167 BQE166:BQE167 CAA166:CAA167 CJW166:CJW167 CTS166:CTS167 DDO166:DDO167 DNK166:DNK167 DXG166:DXG167 EHC166:EHC167 EQY166:EQY167 FAU166:FAU167 FKQ166:FKQ167 FUM166:FUM167 GEI166:GEI167 GOE166:GOE167 GYA166:GYA167 HHW166:HHW167 HRS166:HRS167 IBO166:IBO167 ILK166:ILK167 IVG166:IVG167 JFC166:JFC167 JOY166:JOY167 JYU166:JYU167 KIQ166:KIQ167 KSM166:KSM167 LCI166:LCI167 LME166:LME167 LWA166:LWA167 MFW166:MFW167 MPS166:MPS167 MZO166:MZO167 NJK166:NJK167 NTG166:NTG167 ODC166:ODC167 OMY166:OMY167 OWU166:OWU167 PGQ166:PGQ167 PQM166:PQM167 QAI166:QAI167 QKE166:QKE167 QUA166:QUA167 RDW166:RDW167 RNS166:RNS167 RXO166:RXO167 SHK166:SHK167 SRG166:SRG167 TBC166:TBC167 TKY166:TKY167 TUU166:TUU167 UEQ166:UEQ167 UOM166:UOM167 UYI166:UYI167 VIE166:VIE167 VSA166:VSA167 WBW166:WBW167 JC127:JC135 SY127:SY135 ACU127:ACU135 AMQ127:AMQ135 AWM127:AWM135 BGI127:BGI135 BQE127:BQE135 CAA127:CAA135 CJW127:CJW135 CTS127:CTS135 DDO127:DDO135 DNK127:DNK135 DXG127:DXG135 EHC127:EHC135 EQY127:EQY135 FAU127:FAU135 FKQ127:FKQ135 FUM127:FUM135 GEI127:GEI135 GOE127:GOE135 GYA127:GYA135 HHW127:HHW135 HRS127:HRS135 IBO127:IBO135 ILK127:ILK135 IVG127:IVG135 JFC127:JFC135 JOY127:JOY135 JYU127:JYU135 KIQ127:KIQ135 KSM127:KSM135 LCI127:LCI135 LME127:LME135 LWA127:LWA135 MFW127:MFW135 MPS127:MPS135 MZO127:MZO135 NJK127:NJK135 NTG127:NTG135 ODC127:ODC135 OMY127:OMY135 OWU127:OWU135 PGQ127:PGQ135 PQM127:PQM135 QAI127:QAI135 QKE127:QKE135 QUA127:QUA135 RDW127:RDW135 RNS127:RNS135 RXO127:RXO135 SHK127:SHK135 SRG127:SRG135 TBC127:TBC135 TKY127:TKY135 TUU127:TUU135 UEQ127:UEQ135 UOM127:UOM135 UYI127:UYI135 VIE127:VIE135 VSA127:VSA135 WBW127:WBW135 WLS127:WLS135 WVO127:WVO135 WVO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JC139 SY139 ACU139 AMQ139 AWM139 BGI139 BQE139 CAA139 CJW139 CTS139 DDO139 DNK139 DXG139 EHC139 EQY139 FAU139 FKQ139 FUM139 GEI139 GOE139 GYA139 HHW139 HRS139 IBO139 ILK139 IVG139 JFC139 JOY139 JYU139 KIQ139 KSM139 LCI139 LME139 LWA139 MFW139 MPS139 MZO139 NJK139 NTG139 ODC139 OMY139 OWU139 PGQ139 PQM139 QAI139 QKE139 QUA139 RDW139 RNS139 RXO139 SHK139 SRG139 TBC139 TKY139 TUU139 UEQ139 UOM139 UYI139 VIE139 VSA139 WBW139 WLS139 WVO139 WVO155 G107:G160 G162:G180 G182:G5041" xr:uid="{00000000-0002-0000-0400-000003000000}"/>
    <dataValidation type="list" allowBlank="1" showInputMessage="1" showErrorMessage="1" errorTitle="Chyba !" error="zadajte (vyberte zo zoznamu) platný analytický kód podľa nápovedy k bunke I104" sqref="WVR153 JF153 TB153 ACX153 AMT153 AWP153 BGL153 BQH153 CAD153 CJZ153 CTV153 DDR153 DNN153 DXJ153 EHF153 ERB153 FAX153 FKT153 FUP153 GEL153 GOH153 GYD153 HHZ153 HRV153 IBR153 ILN153 IVJ153 JFF153 JPB153 JYX153 KIT153 KSP153 LCL153 LMH153 LWD153 MFZ153 MPV153 MZR153 NJN153 NTJ153 ODF153 ONB153 OWX153 PGT153 PQP153 QAL153 QKH153 QUD153 RDZ153 RNV153 RXR153 SHN153 SRJ153 TBF153 TLB153 TUX153 UET153 UOP153 UYL153 VIH153 VSD153 WBZ153 WLV153 JF155 TB155 ACX155 AMT155 AWP155 BGL155 BQH155 CAD155 CJZ155 CTV155 DDR155 DNN155 DXJ155 EHF155 ERB155 FAX155 FKT155 FUP155 GEL155 GOH155 GYD155 HHZ155 HRV155 IBR155 ILN155 IVJ155 JFF155 JPB155 JYX155 KIT155 KSP155 LCL155 LMH155 LWD155 MFZ155 MPV155 MZR155 NJN155 NTJ155 ODF155 ONB155 OWX155 PGT155 PQP155 QAL155 QKH155 QUD155 RDZ155 RNV155 RXR155 SHN155 SRJ155 TBF155 TLB155 TUX155 UET155 UOP155 UYL155 VIH155 VSD155 WBZ155 WLV155 WLV158 WVR158 JF158 TB158 ACX158 AMT158 AWP158 BGL158 BQH158 CAD158 CJZ158 CTV158 DDR158 DNN158 DXJ158 EHF158 ERB158 FAX158 FKT158 FUP158 GEL158 GOH158 GYD158 HHZ158 HRV158 IBR158 ILN158 IVJ158 JFF158 JPB158 JYX158 KIT158 KSP158 LCL158 LMH158 LWD158 MFZ158 MPV158 MZR158 NJN158 NTJ158 ODF158 ONB158 OWX158 PGT158 PQP158 QAL158 QKH158 QUD158 RDZ158 RNV158 RXR158 SHN158 SRJ158 TBF158 TLB158 TUX158 UET158 UOP158 UYL158 VIH158 VSD158 WBZ158 WVR163:WVR164 JF163:JF164 TB163:TB164 ACX163:ACX164 AMT163:AMT164 AWP163:AWP164 BGL163:BGL164 BQH163:BQH164 CAD163:CAD164 CJZ163:CJZ164 CTV163:CTV164 DDR163:DDR164 DNN163:DNN164 DXJ163:DXJ164 EHF163:EHF164 ERB163:ERB164 FAX163:FAX164 FKT163:FKT164 FUP163:FUP164 GEL163:GEL164 GOH163:GOH164 GYD163:GYD164 HHZ163:HHZ164 HRV163:HRV164 IBR163:IBR164 ILN163:ILN164 IVJ163:IVJ164 JFF163:JFF164 JPB163:JPB164 JYX163:JYX164 KIT163:KIT164 KSP163:KSP164 LCL163:LCL164 LMH163:LMH164 LWD163:LWD164 MFZ163:MFZ164 MPV163:MPV164 MZR163:MZR164 NJN163:NJN164 NTJ163:NTJ164 ODF163:ODF164 ONB163:ONB164 OWX163:OWX164 PGT163:PGT164 PQP163:PQP164 QAL163:QAL164 QKH163:QKH164 QUD163:QUD164 RDZ163:RDZ164 RNV163:RNV164 RXR163:RXR164 SHN163:SHN164 SRJ163:SRJ164 TBF163:TBF164 TLB163:TLB164 TUX163:TUX164 UET163:UET164 UOP163:UOP164 UYL163:UYL164 VIH163:VIH164 VSD163:VSD164 WBZ163:WBZ164 WLV163:WLV164 WLV166:WLV167 WVR166:WVR167 JF166:JF167 TB166:TB167 ACX166:ACX167 AMT166:AMT167 AWP166:AWP167 BGL166:BGL167 BQH166:BQH167 CAD166:CAD167 CJZ166:CJZ167 CTV166:CTV167 DDR166:DDR167 DNN166:DNN167 DXJ166:DXJ167 EHF166:EHF167 ERB166:ERB167 FAX166:FAX167 FKT166:FKT167 FUP166:FUP167 GEL166:GEL167 GOH166:GOH167 GYD166:GYD167 HHZ166:HHZ167 HRV166:HRV167 IBR166:IBR167 ILN166:ILN167 IVJ166:IVJ167 JFF166:JFF167 JPB166:JPB167 JYX166:JYX167 KIT166:KIT167 KSP166:KSP167 LCL166:LCL167 LMH166:LMH167 LWD166:LWD167 MFZ166:MFZ167 MPV166:MPV167 MZR166:MZR167 NJN166:NJN167 NTJ166:NTJ167 ODF166:ODF167 ONB166:ONB167 OWX166:OWX167 PGT166:PGT167 PQP166:PQP167 QAL166:QAL167 QKH166:QKH167 QUD166:QUD167 RDZ166:RDZ167 RNV166:RNV167 RXR166:RXR167 SHN166:SHN167 SRJ166:SRJ167 TBF166:TBF167 TLB166:TLB167 TUX166:TUX167 UET166:UET167 UOP166:UOP167 UYL166:UYL167 VIH166:VIH167 VSD166:VSD167 WBZ166:WBZ167 JF127:JF135 TB127:TB135 ACX127:ACX135 AMT127:AMT135 AWP127:AWP135 BGL127:BGL135 BQH127:BQH135 CAD127:CAD135 CJZ127:CJZ135 CTV127:CTV135 DDR127:DDR135 DNN127:DNN135 DXJ127:DXJ135 EHF127:EHF135 ERB127:ERB135 FAX127:FAX135 FKT127:FKT135 FUP127:FUP135 GEL127:GEL135 GOH127:GOH135 GYD127:GYD135 HHZ127:HHZ135 HRV127:HRV135 IBR127:IBR135 ILN127:ILN135 IVJ127:IVJ135 JFF127:JFF135 JPB127:JPB135 JYX127:JYX135 KIT127:KIT135 KSP127:KSP135 LCL127:LCL135 LMH127:LMH135 LWD127:LWD135 MFZ127:MFZ135 MPV127:MPV135 MZR127:MZR135 NJN127:NJN135 NTJ127:NTJ135 ODF127:ODF135 ONB127:ONB135 OWX127:OWX135 PGT127:PGT135 PQP127:PQP135 QAL127:QAL135 QKH127:QKH135 QUD127:QUD135 RDZ127:RDZ135 RNV127:RNV135 RXR127:RXR135 SHN127:SHN135 SRJ127:SRJ135 TBF127:TBF135 TLB127:TLB135 TUX127:TUX135 UET127:UET135 UOP127:UOP135 UYL127:UYL135 VIH127:VIH135 VSD127:VSD135 WBZ127:WBZ135 WLV127:WLV135 WVR127:WVR135 WVR122 JF122 TB122 ACX122 AMT122 AWP122 BGL122 BQH122 CAD122 CJZ122 CTV122 DDR122 DNN122 DXJ122 EHF122 ERB122 FAX122 FKT122 FUP122 GEL122 GOH122 GYD122 HHZ122 HRV122 IBR122 ILN122 IVJ122 JFF122 JPB122 JYX122 KIT122 KSP122 LCL122 LMH122 LWD122 MFZ122 MPV122 MZR122 NJN122 NTJ122 ODF122 ONB122 OWX122 PGT122 PQP122 QAL122 QKH122 QUD122 RDZ122 RNV122 RXR122 SHN122 SRJ122 TBF122 TLB122 TUX122 UET122 UOP122 UYL122 VIH122 VSD122 WBZ122 WLV122 JF139 TB139 ACX139 AMT139 AWP139 BGL139 BQH139 CAD139 CJZ139 CTV139 DDR139 DNN139 DXJ139 EHF139 ERB139 FAX139 FKT139 FUP139 GEL139 GOH139 GYD139 HHZ139 HRV139 IBR139 ILN139 IVJ139 JFF139 JPB139 JYX139 KIT139 KSP139 LCL139 LMH139 LWD139 MFZ139 MPV139 MZR139 NJN139 NTJ139 ODF139 ONB139 OWX139 PGT139 PQP139 QAL139 QKH139 QUD139 RDZ139 RNV139 RXR139 SHN139 SRJ139 TBF139 TLB139 TUX139 UET139 UOP139 UYL139 VIH139 VSD139 WBZ139 WLV139 WVR139 WVR155 J107:J10041" xr:uid="{00000000-0002-0000-0400-00000400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2">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22.5" x14ac:dyDescent="0.2">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2">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2">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2">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2">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2">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2">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2">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2">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2">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2">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2">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2">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2">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2">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2">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2">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ht="22.5" x14ac:dyDescent="0.2">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2">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2">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2">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2">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2">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2">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2">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2">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2">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2">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2">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2">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2">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2">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2">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2">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2">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2">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2">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2">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2">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ht="22.5" x14ac:dyDescent="0.2">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2">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2">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2">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2">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2">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2">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2">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2">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2">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2">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2">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2">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x14ac:dyDescent="0.2">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x14ac:dyDescent="0.2">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2">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2">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2">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2">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2">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2.5" x14ac:dyDescent="0.2">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2">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2">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2">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2">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2">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2">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ht="22.5" x14ac:dyDescent="0.2">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2">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2">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2">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2">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x14ac:dyDescent="0.2">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2">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2">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2">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2">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2">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2">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2">
      <c r="A81" s="203"/>
      <c r="B81" s="199"/>
      <c r="C81" s="288"/>
      <c r="D81" s="199"/>
      <c r="E81" s="199"/>
      <c r="F81" s="199"/>
      <c r="G81" s="265"/>
      <c r="H81" s="265"/>
      <c r="I81" s="275"/>
      <c r="J81" s="199"/>
      <c r="K81" s="275"/>
      <c r="L81" s="201"/>
      <c r="M81" s="199"/>
      <c r="N81" s="288"/>
      <c r="O81" s="288"/>
      <c r="P81" s="288"/>
      <c r="R81" s="276">
        <f t="shared" ref="R81:R105" si="2">A81</f>
        <v>0</v>
      </c>
    </row>
    <row r="82" spans="1:18" x14ac:dyDescent="0.2">
      <c r="A82" s="203"/>
      <c r="B82" s="288"/>
      <c r="C82" s="288"/>
      <c r="D82" s="288"/>
      <c r="E82" s="288"/>
      <c r="F82" s="288"/>
      <c r="G82" s="288"/>
      <c r="H82" s="288"/>
      <c r="I82" s="288"/>
      <c r="J82" s="288"/>
      <c r="K82" s="288"/>
      <c r="L82" s="289"/>
      <c r="M82" s="288"/>
      <c r="N82" s="288"/>
      <c r="O82" s="288"/>
      <c r="P82" s="288"/>
      <c r="R82" s="276">
        <f t="shared" si="2"/>
        <v>0</v>
      </c>
    </row>
    <row r="83" spans="1:18" x14ac:dyDescent="0.2">
      <c r="A83" s="203"/>
      <c r="B83" s="288"/>
      <c r="C83" s="288"/>
      <c r="D83" s="288"/>
      <c r="E83" s="288"/>
      <c r="F83" s="288"/>
      <c r="G83" s="288"/>
      <c r="H83" s="288"/>
      <c r="I83" s="288"/>
      <c r="J83" s="288"/>
      <c r="K83" s="288"/>
      <c r="L83" s="289"/>
      <c r="M83" s="288"/>
      <c r="N83" s="288"/>
      <c r="O83" s="288"/>
      <c r="P83" s="288"/>
      <c r="R83" s="276">
        <f t="shared" si="2"/>
        <v>0</v>
      </c>
    </row>
    <row r="84" spans="1:18" x14ac:dyDescent="0.2">
      <c r="A84" s="203"/>
      <c r="B84" s="288"/>
      <c r="C84" s="288"/>
      <c r="D84" s="288"/>
      <c r="E84" s="288"/>
      <c r="F84" s="288"/>
      <c r="G84" s="288"/>
      <c r="H84" s="288"/>
      <c r="I84" s="288"/>
      <c r="J84" s="288"/>
      <c r="K84" s="288"/>
      <c r="L84" s="289"/>
      <c r="M84" s="288"/>
      <c r="N84" s="288"/>
      <c r="O84" s="288"/>
      <c r="P84" s="288"/>
      <c r="R84" s="276">
        <f t="shared" si="2"/>
        <v>0</v>
      </c>
    </row>
    <row r="85" spans="1:18" x14ac:dyDescent="0.2">
      <c r="A85" s="203"/>
      <c r="B85" s="288"/>
      <c r="C85" s="288"/>
      <c r="D85" s="288"/>
      <c r="E85" s="288"/>
      <c r="F85" s="288"/>
      <c r="G85" s="288"/>
      <c r="H85" s="288"/>
      <c r="I85" s="288"/>
      <c r="J85" s="288"/>
      <c r="K85" s="288"/>
      <c r="L85" s="289"/>
      <c r="M85" s="288"/>
      <c r="N85" s="288"/>
      <c r="O85" s="288"/>
      <c r="P85" s="288"/>
      <c r="R85" s="276">
        <f t="shared" si="2"/>
        <v>0</v>
      </c>
    </row>
    <row r="86" spans="1:18" x14ac:dyDescent="0.2">
      <c r="A86" s="203"/>
      <c r="B86" s="288"/>
      <c r="C86" s="288"/>
      <c r="D86" s="288"/>
      <c r="E86" s="288"/>
      <c r="F86" s="288"/>
      <c r="G86" s="288"/>
      <c r="H86" s="288"/>
      <c r="I86" s="288"/>
      <c r="J86" s="288"/>
      <c r="K86" s="288"/>
      <c r="L86" s="289"/>
      <c r="M86" s="288"/>
      <c r="N86" s="288"/>
      <c r="O86" s="288"/>
      <c r="P86" s="288"/>
      <c r="R86" s="276">
        <f t="shared" si="2"/>
        <v>0</v>
      </c>
    </row>
    <row r="87" spans="1:18" x14ac:dyDescent="0.2">
      <c r="A87" s="203"/>
      <c r="B87" s="288"/>
      <c r="C87" s="288"/>
      <c r="D87" s="288"/>
      <c r="E87" s="288"/>
      <c r="F87" s="288"/>
      <c r="G87" s="288"/>
      <c r="H87" s="288"/>
      <c r="I87" s="288"/>
      <c r="J87" s="288"/>
      <c r="K87" s="288"/>
      <c r="L87" s="289"/>
      <c r="M87" s="288"/>
      <c r="N87" s="288"/>
      <c r="O87" s="288"/>
      <c r="P87" s="288"/>
      <c r="R87" s="276">
        <f t="shared" si="2"/>
        <v>0</v>
      </c>
    </row>
    <row r="88" spans="1:18" x14ac:dyDescent="0.2">
      <c r="A88" s="203"/>
      <c r="B88" s="288"/>
      <c r="C88" s="288"/>
      <c r="D88" s="288"/>
      <c r="E88" s="288"/>
      <c r="F88" s="288"/>
      <c r="G88" s="288"/>
      <c r="H88" s="288"/>
      <c r="I88" s="288"/>
      <c r="J88" s="288"/>
      <c r="K88" s="288"/>
      <c r="L88" s="289"/>
      <c r="M88" s="288"/>
      <c r="N88" s="288"/>
      <c r="O88" s="288"/>
      <c r="P88" s="288"/>
      <c r="R88" s="276">
        <f t="shared" si="2"/>
        <v>0</v>
      </c>
    </row>
    <row r="89" spans="1:18" x14ac:dyDescent="0.2">
      <c r="A89" s="203"/>
      <c r="B89" s="288"/>
      <c r="C89" s="288"/>
      <c r="D89" s="288"/>
      <c r="E89" s="288"/>
      <c r="F89" s="288"/>
      <c r="G89" s="288"/>
      <c r="H89" s="288"/>
      <c r="I89" s="288"/>
      <c r="J89" s="288"/>
      <c r="K89" s="288"/>
      <c r="L89" s="289"/>
      <c r="M89" s="288"/>
      <c r="N89" s="288"/>
      <c r="O89" s="288"/>
      <c r="P89" s="288"/>
      <c r="R89" s="276">
        <f t="shared" si="2"/>
        <v>0</v>
      </c>
    </row>
    <row r="90" spans="1:18" x14ac:dyDescent="0.2">
      <c r="A90" s="203"/>
      <c r="B90" s="288"/>
      <c r="C90" s="288"/>
      <c r="D90" s="288"/>
      <c r="E90" s="288"/>
      <c r="F90" s="288"/>
      <c r="G90" s="288"/>
      <c r="H90" s="288"/>
      <c r="I90" s="288"/>
      <c r="J90" s="288"/>
      <c r="K90" s="288"/>
      <c r="L90" s="289"/>
      <c r="M90" s="288"/>
      <c r="N90" s="288"/>
      <c r="O90" s="288"/>
      <c r="P90" s="288"/>
      <c r="R90" s="276">
        <f t="shared" si="2"/>
        <v>0</v>
      </c>
    </row>
    <row r="91" spans="1:18" x14ac:dyDescent="0.2">
      <c r="A91" s="203"/>
      <c r="B91" s="288"/>
      <c r="C91" s="288"/>
      <c r="D91" s="288"/>
      <c r="E91" s="288"/>
      <c r="F91" s="288"/>
      <c r="G91" s="288"/>
      <c r="H91" s="288"/>
      <c r="I91" s="288"/>
      <c r="J91" s="288"/>
      <c r="K91" s="288"/>
      <c r="L91" s="289"/>
      <c r="M91" s="288"/>
      <c r="N91" s="288"/>
      <c r="O91" s="288"/>
      <c r="P91" s="288"/>
      <c r="R91" s="276">
        <f t="shared" si="2"/>
        <v>0</v>
      </c>
    </row>
    <row r="92" spans="1:18" x14ac:dyDescent="0.2">
      <c r="A92" s="203"/>
      <c r="B92" s="288"/>
      <c r="C92" s="288"/>
      <c r="D92" s="288"/>
      <c r="E92" s="288"/>
      <c r="F92" s="288"/>
      <c r="G92" s="288"/>
      <c r="H92" s="288"/>
      <c r="I92" s="288"/>
      <c r="J92" s="288"/>
      <c r="K92" s="288"/>
      <c r="L92" s="289"/>
      <c r="M92" s="288"/>
      <c r="N92" s="288"/>
      <c r="O92" s="288"/>
      <c r="P92" s="288"/>
      <c r="R92" s="276">
        <f t="shared" si="2"/>
        <v>0</v>
      </c>
    </row>
    <row r="93" spans="1:18" x14ac:dyDescent="0.2">
      <c r="A93" s="203"/>
      <c r="B93" s="288"/>
      <c r="C93" s="288"/>
      <c r="D93" s="288"/>
      <c r="E93" s="288"/>
      <c r="F93" s="288"/>
      <c r="G93" s="288"/>
      <c r="H93" s="288"/>
      <c r="I93" s="288"/>
      <c r="J93" s="288"/>
      <c r="K93" s="288"/>
      <c r="L93" s="289"/>
      <c r="M93" s="288"/>
      <c r="N93" s="288"/>
      <c r="O93" s="288"/>
      <c r="P93" s="288"/>
      <c r="R93" s="276">
        <f t="shared" si="2"/>
        <v>0</v>
      </c>
    </row>
    <row r="94" spans="1:18" x14ac:dyDescent="0.2">
      <c r="A94" s="203"/>
      <c r="B94" s="288"/>
      <c r="C94" s="288"/>
      <c r="D94" s="288"/>
      <c r="E94" s="288"/>
      <c r="F94" s="288"/>
      <c r="G94" s="288"/>
      <c r="H94" s="288"/>
      <c r="I94" s="288"/>
      <c r="J94" s="288"/>
      <c r="K94" s="288"/>
      <c r="L94" s="289"/>
      <c r="M94" s="288"/>
      <c r="N94" s="288"/>
      <c r="O94" s="288"/>
      <c r="P94" s="288"/>
      <c r="R94" s="276">
        <f t="shared" si="2"/>
        <v>0</v>
      </c>
    </row>
    <row r="95" spans="1:18" x14ac:dyDescent="0.2">
      <c r="A95" s="203"/>
      <c r="B95" s="288"/>
      <c r="C95" s="288"/>
      <c r="D95" s="288"/>
      <c r="E95" s="288"/>
      <c r="F95" s="288"/>
      <c r="G95" s="288"/>
      <c r="H95" s="288"/>
      <c r="I95" s="288"/>
      <c r="J95" s="288"/>
      <c r="K95" s="288"/>
      <c r="L95" s="289"/>
      <c r="M95" s="288"/>
      <c r="N95" s="288"/>
      <c r="O95" s="288"/>
      <c r="P95" s="288"/>
      <c r="R95" s="276">
        <f t="shared" si="2"/>
        <v>0</v>
      </c>
    </row>
    <row r="96" spans="1:18" x14ac:dyDescent="0.2">
      <c r="A96" s="203"/>
      <c r="B96" s="288"/>
      <c r="C96" s="288"/>
      <c r="D96" s="288"/>
      <c r="E96" s="288"/>
      <c r="F96" s="288"/>
      <c r="G96" s="288"/>
      <c r="H96" s="288"/>
      <c r="I96" s="288"/>
      <c r="J96" s="288"/>
      <c r="K96" s="288"/>
      <c r="L96" s="289"/>
      <c r="M96" s="288"/>
      <c r="N96" s="288"/>
      <c r="O96" s="288"/>
      <c r="P96" s="288"/>
      <c r="R96" s="276">
        <f t="shared" si="2"/>
        <v>0</v>
      </c>
    </row>
    <row r="97" spans="1:18" x14ac:dyDescent="0.2">
      <c r="A97" s="203"/>
      <c r="B97" s="288"/>
      <c r="C97" s="288"/>
      <c r="D97" s="288"/>
      <c r="E97" s="288"/>
      <c r="F97" s="288"/>
      <c r="G97" s="288"/>
      <c r="H97" s="288"/>
      <c r="I97" s="288"/>
      <c r="J97" s="288"/>
      <c r="K97" s="288"/>
      <c r="L97" s="289"/>
      <c r="M97" s="288"/>
      <c r="N97" s="288"/>
      <c r="O97" s="288"/>
      <c r="P97" s="288"/>
      <c r="R97" s="276">
        <f t="shared" si="2"/>
        <v>0</v>
      </c>
    </row>
    <row r="98" spans="1:18" x14ac:dyDescent="0.2">
      <c r="A98" s="203"/>
      <c r="B98" s="288"/>
      <c r="C98" s="288"/>
      <c r="D98" s="288"/>
      <c r="E98" s="288"/>
      <c r="F98" s="288"/>
      <c r="G98" s="288"/>
      <c r="H98" s="288"/>
      <c r="I98" s="288"/>
      <c r="J98" s="288"/>
      <c r="K98" s="288"/>
      <c r="L98" s="289"/>
      <c r="M98" s="288"/>
      <c r="N98" s="288"/>
      <c r="O98" s="288"/>
      <c r="P98" s="288"/>
      <c r="R98" s="276">
        <f t="shared" si="2"/>
        <v>0</v>
      </c>
    </row>
    <row r="99" spans="1:18" x14ac:dyDescent="0.2">
      <c r="A99" s="203"/>
      <c r="B99" s="288"/>
      <c r="C99" s="288"/>
      <c r="D99" s="288"/>
      <c r="E99" s="288"/>
      <c r="F99" s="288"/>
      <c r="G99" s="288"/>
      <c r="H99" s="288"/>
      <c r="I99" s="288"/>
      <c r="J99" s="288"/>
      <c r="K99" s="288"/>
      <c r="L99" s="289"/>
      <c r="M99" s="288"/>
      <c r="N99" s="288"/>
      <c r="O99" s="288"/>
      <c r="P99" s="288"/>
      <c r="R99" s="276">
        <f t="shared" si="2"/>
        <v>0</v>
      </c>
    </row>
    <row r="100" spans="1:18" x14ac:dyDescent="0.2">
      <c r="A100" s="203"/>
      <c r="B100" s="288"/>
      <c r="C100" s="288"/>
      <c r="D100" s="288"/>
      <c r="E100" s="288"/>
      <c r="F100" s="288"/>
      <c r="G100" s="288"/>
      <c r="H100" s="288"/>
      <c r="I100" s="288"/>
      <c r="J100" s="288"/>
      <c r="K100" s="288"/>
      <c r="L100" s="289"/>
      <c r="M100" s="288"/>
      <c r="N100" s="288"/>
      <c r="O100" s="288"/>
      <c r="P100" s="288"/>
      <c r="R100" s="276">
        <f t="shared" si="2"/>
        <v>0</v>
      </c>
    </row>
    <row r="101" spans="1:18" x14ac:dyDescent="0.2">
      <c r="A101" s="203"/>
      <c r="B101" s="288"/>
      <c r="C101" s="288"/>
      <c r="D101" s="288"/>
      <c r="E101" s="288"/>
      <c r="F101" s="288"/>
      <c r="G101" s="288"/>
      <c r="H101" s="288"/>
      <c r="I101" s="288"/>
      <c r="J101" s="288"/>
      <c r="K101" s="288"/>
      <c r="L101" s="289"/>
      <c r="M101" s="288"/>
      <c r="N101" s="288"/>
      <c r="O101" s="288"/>
      <c r="P101" s="288"/>
      <c r="R101" s="276">
        <f t="shared" si="2"/>
        <v>0</v>
      </c>
    </row>
    <row r="102" spans="1:18" x14ac:dyDescent="0.2">
      <c r="A102" s="203"/>
      <c r="B102" s="288"/>
      <c r="C102" s="288"/>
      <c r="D102" s="288"/>
      <c r="E102" s="288"/>
      <c r="F102" s="288"/>
      <c r="G102" s="288"/>
      <c r="H102" s="288"/>
      <c r="I102" s="288"/>
      <c r="J102" s="288"/>
      <c r="K102" s="288"/>
      <c r="L102" s="289"/>
      <c r="M102" s="288"/>
      <c r="N102" s="288"/>
      <c r="O102" s="288"/>
      <c r="P102" s="288"/>
      <c r="R102" s="276">
        <f t="shared" si="2"/>
        <v>0</v>
      </c>
    </row>
    <row r="103" spans="1:18" x14ac:dyDescent="0.2">
      <c r="A103" s="203"/>
      <c r="B103" s="288"/>
      <c r="C103" s="288"/>
      <c r="D103" s="288"/>
      <c r="E103" s="288"/>
      <c r="F103" s="288"/>
      <c r="G103" s="288"/>
      <c r="H103" s="288"/>
      <c r="I103" s="288"/>
      <c r="J103" s="288"/>
      <c r="K103" s="288"/>
      <c r="L103" s="289"/>
      <c r="M103" s="288"/>
      <c r="N103" s="288"/>
      <c r="O103" s="288"/>
      <c r="P103" s="288"/>
      <c r="R103" s="276">
        <f t="shared" si="2"/>
        <v>0</v>
      </c>
    </row>
    <row r="104" spans="1:18" x14ac:dyDescent="0.2">
      <c r="A104" s="203"/>
      <c r="B104" s="288"/>
      <c r="C104" s="288"/>
      <c r="D104" s="288"/>
      <c r="E104" s="288"/>
      <c r="F104" s="288"/>
      <c r="G104" s="288"/>
      <c r="H104" s="288"/>
      <c r="I104" s="288"/>
      <c r="J104" s="288"/>
      <c r="K104" s="288"/>
      <c r="L104" s="289"/>
      <c r="M104" s="288"/>
      <c r="N104" s="288"/>
      <c r="O104" s="288"/>
      <c r="P104" s="288"/>
      <c r="R104" s="276">
        <f t="shared" si="2"/>
        <v>0</v>
      </c>
    </row>
    <row r="105" spans="1:18" x14ac:dyDescent="0.2">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2">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2">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2">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x14ac:dyDescent="0.2">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2">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x14ac:dyDescent="0.2">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2">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2">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2">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2">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x14ac:dyDescent="0.2">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2">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2">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2">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2">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2">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2">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2">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2">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x14ac:dyDescent="0.2">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2">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x14ac:dyDescent="0.2">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x14ac:dyDescent="0.2">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2">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x14ac:dyDescent="0.2">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2">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2">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2">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2">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2">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x14ac:dyDescent="0.2">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2">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2">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2">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2">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2">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2">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2">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2">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2">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2">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2">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2">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2">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2">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2">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2">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2">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2">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33.75" x14ac:dyDescent="0.2">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2">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33.75" x14ac:dyDescent="0.2">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x14ac:dyDescent="0.2">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2">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2">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x14ac:dyDescent="0.2">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2">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2">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2">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2">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x14ac:dyDescent="0.2">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2">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2">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x14ac:dyDescent="0.2">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x14ac:dyDescent="0.2">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x14ac:dyDescent="0.2">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2">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x14ac:dyDescent="0.2">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2">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2">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2">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2">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2">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x14ac:dyDescent="0.2">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x14ac:dyDescent="0.2">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2">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2">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2">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2">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2">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2">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2">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2">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2">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2">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2">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2">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2">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x14ac:dyDescent="0.2">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2">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2">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2">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x14ac:dyDescent="0.2">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x14ac:dyDescent="0.2">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2">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2">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x14ac:dyDescent="0.2">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2">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2">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x14ac:dyDescent="0.2">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2">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2">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2">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2">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2">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2">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2">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2">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2">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2">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2">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2">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2">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2">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2">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2">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2">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2">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2">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2">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2">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2">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2">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2">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2">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2">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2">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2">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2">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2">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2">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2">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2">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2">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2">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2">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2">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2">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2">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2">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2">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2">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2">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2">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2">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2">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2">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2">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2">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2">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2">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2">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2">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2">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2">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2">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2">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2">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2">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2">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2">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2">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2">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2">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2">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2">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2">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2">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2">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2">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2">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2">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2">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2">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2">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2">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2">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2">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2">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2">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2">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2">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2">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2">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2">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2">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2">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2">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2">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2">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2">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2">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2">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2">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2">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2">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2">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2">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2">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2">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2">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2">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2">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2">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2">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2">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2">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2">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2">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2">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2">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2">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2">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2">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2">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2">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2">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2">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2">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2">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2">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2">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2">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2">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2">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2">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2">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2">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2">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2">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2">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2">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2">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2">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2">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2">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2">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2">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2">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2">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2">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2">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2">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2">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2">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2">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2">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2">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2">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2">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2">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2">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2">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2">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2">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2">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2">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2">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2">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2">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2">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2">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2">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2">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2">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2">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2">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2">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2">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2">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2">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2">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2">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2">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2">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2">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2">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2">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2">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2">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2">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2">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2">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2">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2">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2">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2">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2">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2">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2">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2">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2">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2">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2">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2">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2">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2">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2">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2">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2">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2">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2">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2">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2">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2">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2">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2">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2">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2">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2">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2">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2">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2">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2">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2">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2">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2">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2">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2">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2">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2">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2">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2">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2">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2">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2">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2">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2">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2">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2">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2">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2">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2">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2">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2">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2">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2">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2">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2">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2">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2">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2">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2">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2">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2">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2">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2">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2">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2">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2">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2">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2">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2">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2">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2">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2">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2">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2">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2">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2">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2">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2">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2">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2">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2">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2">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2">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2">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2">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2">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2">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2">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2">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2">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2">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2">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2">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2">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2">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2">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2">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2">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2">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2">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2">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2">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2">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2">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2">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2">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2">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2">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2">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2">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2">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2">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2">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2">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2">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2">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2">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2">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2">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2">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2">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2">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2">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2">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2">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2">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2">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2">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2">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2">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2">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2">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2">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2">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2">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2">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2">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2">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2">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2">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2">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2">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2">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2">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2">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2">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2">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2">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2">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2">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2">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2">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2">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2">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2">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2">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2">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2">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2">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2">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2">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2">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2">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2">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2">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2">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2">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2">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2">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2">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2">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2">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2">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2">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2">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2">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2">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2">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2">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2">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2">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2">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2">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2">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2">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2">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2">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2">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2">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2">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2">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2">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2">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2">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2">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2">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2">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2">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2">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2">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2">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2">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2">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2">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2">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2">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2">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2">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2">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2">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2">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2">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2">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2">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2">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2">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2">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2">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2">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2">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2">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2">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2">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2">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2">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2">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2">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2">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2">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2">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2">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2">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2">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2">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2">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2">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2">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2">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2">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2">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2">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2">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2">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2">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2">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2">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2">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2">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2">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2">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2">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2">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2">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2">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2">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2">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2">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2">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2">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2">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2">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2">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2">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2">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2">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2">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2">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2">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2">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2">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2">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2">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2">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2">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2">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2">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2">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2">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2">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2">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2">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2">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2">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2">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2">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2">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2">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2">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2">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2">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2">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2">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2">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2">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2">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2">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2">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2">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2">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2">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2">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2">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2">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2">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2">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2">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2">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2">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2">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2">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2">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2">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2">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2">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2">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2">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2">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2">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2">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2">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2">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2">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2">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2">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2">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2">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2">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2">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2">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2">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2">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2">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2">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2">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2">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2">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2">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2">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2">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2">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2">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2">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2">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2">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2">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2">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2">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2">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2">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2">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2">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2">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2">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2">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2">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2">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2">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2">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2">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2">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2">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2">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2">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2">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2">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2">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2">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2">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2">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2">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2">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2">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2">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2">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2">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2">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2">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2">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2">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2">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2">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2">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2">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2">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2">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2">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2">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2">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2">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2">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2">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2">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2">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2">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2">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2">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2">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2">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2">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2">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2">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2">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2">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2">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2">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2">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2">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2">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2">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2">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2">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2">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2">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2">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2">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2">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2">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2">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2">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2">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2">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2">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2">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2">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2">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2">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2">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2">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2">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2">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2">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2">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2">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2">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2">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2">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2">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2">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2">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2">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2">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2">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2">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2">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2">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2">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2">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2">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2">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2">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2">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2">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2">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2">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2">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2">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2">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2">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2">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2">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2">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2">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2">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2">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2">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2">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2">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2">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2">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2">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2">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2">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2">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2">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2">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2">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2">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2">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2">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2">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2">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2">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2">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2">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2">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2">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2">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2">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2">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2">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2">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2">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2">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2">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2">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2">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2">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2">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2">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2">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2">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2">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2">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2">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1060</v>
      </c>
      <c r="B1" s="2"/>
      <c r="C1" s="2" t="s">
        <v>336</v>
      </c>
      <c r="D1" s="2" t="s">
        <v>1244</v>
      </c>
      <c r="E1" s="2" t="s">
        <v>1245</v>
      </c>
      <c r="F1" s="2" t="s">
        <v>315</v>
      </c>
      <c r="G1" s="2" t="s">
        <v>1246</v>
      </c>
      <c r="H1" s="2"/>
      <c r="I1" s="2" t="s">
        <v>315</v>
      </c>
      <c r="J1" s="2" t="s">
        <v>1247</v>
      </c>
      <c r="K1" s="2"/>
      <c r="L1" s="2"/>
      <c r="M1" s="2"/>
      <c r="N1" s="2"/>
    </row>
    <row r="2" spans="1:14" x14ac:dyDescent="0.2">
      <c r="A2" t="s">
        <v>1248</v>
      </c>
      <c r="C2" t="s">
        <v>339</v>
      </c>
      <c r="D2" t="s">
        <v>1249</v>
      </c>
      <c r="E2">
        <v>1</v>
      </c>
      <c r="F2" t="s">
        <v>319</v>
      </c>
      <c r="G2" t="s">
        <v>1250</v>
      </c>
      <c r="I2" t="s">
        <v>317</v>
      </c>
      <c r="J2" t="s">
        <v>1251</v>
      </c>
    </row>
    <row r="3" spans="1:14" x14ac:dyDescent="0.2">
      <c r="A3" t="s">
        <v>1066</v>
      </c>
      <c r="C3" t="s">
        <v>341</v>
      </c>
      <c r="D3" t="s">
        <v>1252</v>
      </c>
      <c r="E3">
        <v>1</v>
      </c>
      <c r="F3" t="s">
        <v>319</v>
      </c>
      <c r="G3" t="s">
        <v>1250</v>
      </c>
      <c r="I3" t="s">
        <v>319</v>
      </c>
      <c r="J3" t="s">
        <v>320</v>
      </c>
    </row>
    <row r="4" spans="1:14" x14ac:dyDescent="0.2">
      <c r="A4" t="s">
        <v>1135</v>
      </c>
      <c r="C4" t="s">
        <v>343</v>
      </c>
      <c r="D4" t="s">
        <v>1253</v>
      </c>
      <c r="E4">
        <v>1</v>
      </c>
      <c r="F4" t="s">
        <v>319</v>
      </c>
      <c r="G4" t="s">
        <v>1250</v>
      </c>
      <c r="I4" t="s">
        <v>321</v>
      </c>
      <c r="J4" t="s">
        <v>322</v>
      </c>
    </row>
    <row r="5" spans="1:14" x14ac:dyDescent="0.2">
      <c r="A5" t="s">
        <v>1086</v>
      </c>
      <c r="C5" t="s">
        <v>345</v>
      </c>
      <c r="D5" t="s">
        <v>1254</v>
      </c>
      <c r="E5">
        <v>1</v>
      </c>
      <c r="F5" t="s">
        <v>319</v>
      </c>
      <c r="G5" t="s">
        <v>1250</v>
      </c>
      <c r="I5" t="s">
        <v>323</v>
      </c>
      <c r="J5" t="s">
        <v>324</v>
      </c>
    </row>
    <row r="6" spans="1:14" x14ac:dyDescent="0.2">
      <c r="A6" t="s">
        <v>1255</v>
      </c>
      <c r="C6" t="s">
        <v>347</v>
      </c>
      <c r="D6" t="s">
        <v>1256</v>
      </c>
      <c r="E6">
        <v>1</v>
      </c>
      <c r="F6" t="s">
        <v>319</v>
      </c>
      <c r="G6" t="s">
        <v>1250</v>
      </c>
      <c r="I6" t="s">
        <v>325</v>
      </c>
      <c r="J6" t="s">
        <v>1257</v>
      </c>
    </row>
    <row r="7" spans="1:14" x14ac:dyDescent="0.2">
      <c r="A7" t="s">
        <v>1258</v>
      </c>
      <c r="C7" t="s">
        <v>349</v>
      </c>
      <c r="D7" t="s">
        <v>1259</v>
      </c>
      <c r="E7">
        <v>2</v>
      </c>
      <c r="F7" t="s">
        <v>321</v>
      </c>
      <c r="G7" t="s">
        <v>1260</v>
      </c>
    </row>
    <row r="8" spans="1:14" x14ac:dyDescent="0.2">
      <c r="A8" t="s">
        <v>1096</v>
      </c>
      <c r="C8" t="s">
        <v>351</v>
      </c>
      <c r="D8" t="s">
        <v>1261</v>
      </c>
      <c r="E8">
        <v>3</v>
      </c>
      <c r="F8" t="s">
        <v>321</v>
      </c>
      <c r="G8" t="s">
        <v>1262</v>
      </c>
    </row>
    <row r="9" spans="1:14" x14ac:dyDescent="0.2">
      <c r="A9" t="s">
        <v>1263</v>
      </c>
      <c r="C9" t="s">
        <v>353</v>
      </c>
      <c r="D9" t="s">
        <v>1264</v>
      </c>
      <c r="E9">
        <v>3</v>
      </c>
      <c r="F9" t="s">
        <v>321</v>
      </c>
      <c r="G9" t="s">
        <v>1265</v>
      </c>
    </row>
    <row r="10" spans="1:14" x14ac:dyDescent="0.2">
      <c r="A10" t="s">
        <v>1179</v>
      </c>
      <c r="C10" t="s">
        <v>355</v>
      </c>
      <c r="D10" t="s">
        <v>1266</v>
      </c>
      <c r="E10">
        <v>4</v>
      </c>
      <c r="F10" t="s">
        <v>321</v>
      </c>
      <c r="G10" t="s">
        <v>1267</v>
      </c>
    </row>
    <row r="11" spans="1:14" x14ac:dyDescent="0.2">
      <c r="A11" t="s">
        <v>1181</v>
      </c>
      <c r="C11" t="s">
        <v>357</v>
      </c>
      <c r="D11" t="s">
        <v>1268</v>
      </c>
      <c r="E11">
        <v>4</v>
      </c>
      <c r="F11" t="s">
        <v>317</v>
      </c>
      <c r="G11" t="s">
        <v>1267</v>
      </c>
    </row>
    <row r="12" spans="1:14" x14ac:dyDescent="0.2">
      <c r="A12" t="s">
        <v>1138</v>
      </c>
      <c r="C12" t="s">
        <v>359</v>
      </c>
      <c r="D12" t="s">
        <v>1269</v>
      </c>
      <c r="E12">
        <v>4</v>
      </c>
      <c r="F12" t="s">
        <v>317</v>
      </c>
      <c r="G12" t="s">
        <v>1267</v>
      </c>
    </row>
    <row r="13" spans="1:14" x14ac:dyDescent="0.2">
      <c r="A13" t="s">
        <v>1184</v>
      </c>
      <c r="C13" t="s">
        <v>361</v>
      </c>
      <c r="D13" t="s">
        <v>1270</v>
      </c>
      <c r="E13">
        <v>4</v>
      </c>
      <c r="F13" t="s">
        <v>325</v>
      </c>
      <c r="G13" t="s">
        <v>1267</v>
      </c>
    </row>
    <row r="14" spans="1:14" x14ac:dyDescent="0.2">
      <c r="A14" t="s">
        <v>1068</v>
      </c>
      <c r="C14" t="s">
        <v>363</v>
      </c>
      <c r="D14" t="s">
        <v>1271</v>
      </c>
      <c r="E14">
        <v>4</v>
      </c>
      <c r="F14" t="s">
        <v>321</v>
      </c>
      <c r="G14" t="s">
        <v>1267</v>
      </c>
    </row>
    <row r="15" spans="1:14" x14ac:dyDescent="0.2">
      <c r="A15" t="s">
        <v>1070</v>
      </c>
      <c r="C15" t="s">
        <v>365</v>
      </c>
    </row>
    <row r="16" spans="1:14" x14ac:dyDescent="0.2">
      <c r="A16" t="s">
        <v>1140</v>
      </c>
      <c r="C16" t="s">
        <v>366</v>
      </c>
    </row>
    <row r="17" spans="1:3" x14ac:dyDescent="0.2">
      <c r="A17" t="s">
        <v>1098</v>
      </c>
      <c r="C17" t="s">
        <v>367</v>
      </c>
    </row>
    <row r="18" spans="1:3" x14ac:dyDescent="0.2">
      <c r="A18" t="s">
        <v>1142</v>
      </c>
      <c r="C18" t="s">
        <v>368</v>
      </c>
    </row>
    <row r="19" spans="1:3" x14ac:dyDescent="0.2">
      <c r="A19" t="s">
        <v>1144</v>
      </c>
      <c r="C19" t="s">
        <v>369</v>
      </c>
    </row>
    <row r="20" spans="1:3" x14ac:dyDescent="0.2">
      <c r="A20" t="s">
        <v>1187</v>
      </c>
      <c r="C20" t="s">
        <v>1272</v>
      </c>
    </row>
    <row r="21" spans="1:3" x14ac:dyDescent="0.2">
      <c r="A21" t="s">
        <v>1273</v>
      </c>
      <c r="C21" t="s">
        <v>1274</v>
      </c>
    </row>
    <row r="22" spans="1:3" x14ac:dyDescent="0.2">
      <c r="A22" t="s">
        <v>1275</v>
      </c>
      <c r="C22" t="s">
        <v>1276</v>
      </c>
    </row>
    <row r="23" spans="1:3" x14ac:dyDescent="0.2">
      <c r="A23" t="s">
        <v>1189</v>
      </c>
      <c r="C23" t="s">
        <v>1277</v>
      </c>
    </row>
    <row r="24" spans="1:3" x14ac:dyDescent="0.2">
      <c r="A24" t="s">
        <v>1278</v>
      </c>
      <c r="C24" t="s">
        <v>1279</v>
      </c>
    </row>
    <row r="25" spans="1:3" x14ac:dyDescent="0.2">
      <c r="A25" t="s">
        <v>1191</v>
      </c>
      <c r="C25" t="s">
        <v>1280</v>
      </c>
    </row>
    <row r="26" spans="1:3" x14ac:dyDescent="0.2">
      <c r="A26" t="s">
        <v>1146</v>
      </c>
      <c r="C26" t="s">
        <v>1281</v>
      </c>
    </row>
    <row r="27" spans="1:3" x14ac:dyDescent="0.2">
      <c r="A27" t="s">
        <v>1082</v>
      </c>
      <c r="C27" t="s">
        <v>1282</v>
      </c>
    </row>
    <row r="28" spans="1:3" x14ac:dyDescent="0.2">
      <c r="A28" t="s">
        <v>1102</v>
      </c>
    </row>
    <row r="29" spans="1:3" x14ac:dyDescent="0.2">
      <c r="A29" t="s">
        <v>1104</v>
      </c>
    </row>
    <row r="30" spans="1:3" x14ac:dyDescent="0.2">
      <c r="A30" t="s">
        <v>1193</v>
      </c>
    </row>
    <row r="31" spans="1:3" x14ac:dyDescent="0.2">
      <c r="A31" t="s">
        <v>1149</v>
      </c>
    </row>
    <row r="32" spans="1:3" x14ac:dyDescent="0.2">
      <c r="A32" t="s">
        <v>1195</v>
      </c>
    </row>
    <row r="33" spans="1:1" x14ac:dyDescent="0.2">
      <c r="A33" t="s">
        <v>1109</v>
      </c>
    </row>
    <row r="34" spans="1:1" x14ac:dyDescent="0.2">
      <c r="A34" t="s">
        <v>1197</v>
      </c>
    </row>
    <row r="35" spans="1:1" x14ac:dyDescent="0.2">
      <c r="A35" t="s">
        <v>1220</v>
      </c>
    </row>
    <row r="36" spans="1:1" x14ac:dyDescent="0.2">
      <c r="A36" t="s">
        <v>1111</v>
      </c>
    </row>
    <row r="37" spans="1:1" x14ac:dyDescent="0.2">
      <c r="A37" t="s">
        <v>1199</v>
      </c>
    </row>
    <row r="38" spans="1:1" x14ac:dyDescent="0.2">
      <c r="A38" t="s">
        <v>1283</v>
      </c>
    </row>
    <row r="39" spans="1:1" x14ac:dyDescent="0.2">
      <c r="A39" t="s">
        <v>1202</v>
      </c>
    </row>
    <row r="40" spans="1:1" x14ac:dyDescent="0.2">
      <c r="A40" t="s">
        <v>1240</v>
      </c>
    </row>
    <row r="41" spans="1:1" x14ac:dyDescent="0.2">
      <c r="A41" t="s">
        <v>1084</v>
      </c>
    </row>
    <row r="42" spans="1:1" x14ac:dyDescent="0.2">
      <c r="A42" t="s">
        <v>1153</v>
      </c>
    </row>
    <row r="43" spans="1:1" x14ac:dyDescent="0.2">
      <c r="A43" t="s">
        <v>1284</v>
      </c>
    </row>
    <row r="44" spans="1:1" x14ac:dyDescent="0.2">
      <c r="A44" t="s">
        <v>1285</v>
      </c>
    </row>
    <row r="45" spans="1:1" x14ac:dyDescent="0.2">
      <c r="A45" t="s">
        <v>1286</v>
      </c>
    </row>
    <row r="46" spans="1:1" x14ac:dyDescent="0.2">
      <c r="A46" t="s">
        <v>1204</v>
      </c>
    </row>
    <row r="47" spans="1:1" x14ac:dyDescent="0.2">
      <c r="A47" t="s">
        <v>1114</v>
      </c>
    </row>
    <row r="48" spans="1:1" x14ac:dyDescent="0.2">
      <c r="A48" t="s">
        <v>1157</v>
      </c>
    </row>
    <row r="49" spans="1:1" x14ac:dyDescent="0.2">
      <c r="A49" t="s">
        <v>1155</v>
      </c>
    </row>
    <row r="50" spans="1:1" x14ac:dyDescent="0.2">
      <c r="A50" t="s">
        <v>1242</v>
      </c>
    </row>
    <row r="51" spans="1:1" x14ac:dyDescent="0.2">
      <c r="A51" t="s">
        <v>1207</v>
      </c>
    </row>
    <row r="52" spans="1:1" x14ac:dyDescent="0.2">
      <c r="A52" t="s">
        <v>1116</v>
      </c>
    </row>
    <row r="53" spans="1:1" x14ac:dyDescent="0.2">
      <c r="A53" t="s">
        <v>1287</v>
      </c>
    </row>
    <row r="54" spans="1:1" x14ac:dyDescent="0.2">
      <c r="A54" t="s">
        <v>1209</v>
      </c>
    </row>
    <row r="55" spans="1:1" x14ac:dyDescent="0.2">
      <c r="A55" t="s">
        <v>1288</v>
      </c>
    </row>
    <row r="56" spans="1:1" x14ac:dyDescent="0.2">
      <c r="A56" t="s">
        <v>1120</v>
      </c>
    </row>
    <row r="57" spans="1:1" x14ac:dyDescent="0.2">
      <c r="A57" t="s">
        <v>1289</v>
      </c>
    </row>
    <row r="58" spans="1:1" x14ac:dyDescent="0.2">
      <c r="A58" t="s">
        <v>1238</v>
      </c>
    </row>
    <row r="59" spans="1:1" x14ac:dyDescent="0.2">
      <c r="A59" t="s">
        <v>1290</v>
      </c>
    </row>
    <row r="60" spans="1:1" x14ac:dyDescent="0.2">
      <c r="A60" t="s">
        <v>1211</v>
      </c>
    </row>
    <row r="61" spans="1:1" x14ac:dyDescent="0.2">
      <c r="A61" t="s">
        <v>1291</v>
      </c>
    </row>
    <row r="62" spans="1:1" x14ac:dyDescent="0.2">
      <c r="A62" t="s">
        <v>1214</v>
      </c>
    </row>
    <row r="63" spans="1:1" x14ac:dyDescent="0.2">
      <c r="A63" t="s">
        <v>1292</v>
      </c>
    </row>
    <row r="64" spans="1:1" x14ac:dyDescent="0.2">
      <c r="A64" t="s">
        <v>1123</v>
      </c>
    </row>
    <row r="65" spans="1:1" x14ac:dyDescent="0.2">
      <c r="A65" t="s">
        <v>1216</v>
      </c>
    </row>
    <row r="66" spans="1:1" x14ac:dyDescent="0.2">
      <c r="A66" t="s">
        <v>1160</v>
      </c>
    </row>
    <row r="67" spans="1:1" x14ac:dyDescent="0.2">
      <c r="A67" t="s">
        <v>1293</v>
      </c>
    </row>
    <row r="68" spans="1:1" x14ac:dyDescent="0.2">
      <c r="A68" t="s">
        <v>1218</v>
      </c>
    </row>
    <row r="69" spans="1:1" x14ac:dyDescent="0.2">
      <c r="A69" t="s">
        <v>1294</v>
      </c>
    </row>
    <row r="70" spans="1:1" x14ac:dyDescent="0.2">
      <c r="A70" t="s">
        <v>1295</v>
      </c>
    </row>
    <row r="71" spans="1:1" x14ac:dyDescent="0.2">
      <c r="A71" t="s">
        <v>1078</v>
      </c>
    </row>
    <row r="72" spans="1:1" x14ac:dyDescent="0.2">
      <c r="A72" t="s">
        <v>1125</v>
      </c>
    </row>
    <row r="73" spans="1:1" x14ac:dyDescent="0.2">
      <c r="A73" t="s">
        <v>1296</v>
      </c>
    </row>
    <row r="74" spans="1:1" x14ac:dyDescent="0.2">
      <c r="A74" t="s">
        <v>1127</v>
      </c>
    </row>
    <row r="75" spans="1:1" x14ac:dyDescent="0.2">
      <c r="A75" t="s">
        <v>1129</v>
      </c>
    </row>
    <row r="76" spans="1:1" x14ac:dyDescent="0.2">
      <c r="A76" t="s">
        <v>1162</v>
      </c>
    </row>
    <row r="77" spans="1:1" x14ac:dyDescent="0.2">
      <c r="A77" t="s">
        <v>1165</v>
      </c>
    </row>
    <row r="78" spans="1:1" x14ac:dyDescent="0.2">
      <c r="A78" t="s">
        <v>1297</v>
      </c>
    </row>
    <row r="79" spans="1:1" x14ac:dyDescent="0.2">
      <c r="A79" t="s">
        <v>1298</v>
      </c>
    </row>
    <row r="80" spans="1:1" x14ac:dyDescent="0.2">
      <c r="A80" t="s">
        <v>1168</v>
      </c>
    </row>
    <row r="81" spans="1:1" x14ac:dyDescent="0.2">
      <c r="A81" t="s">
        <v>1170</v>
      </c>
    </row>
    <row r="82" spans="1:1" x14ac:dyDescent="0.2">
      <c r="A82" t="s">
        <v>1236</v>
      </c>
    </row>
    <row r="83" spans="1:1" x14ac:dyDescent="0.2">
      <c r="A83" t="s">
        <v>1299</v>
      </c>
    </row>
    <row r="84" spans="1:1" x14ac:dyDescent="0.2">
      <c r="A84" t="s">
        <v>1222</v>
      </c>
    </row>
    <row r="85" spans="1:1" x14ac:dyDescent="0.2">
      <c r="A85" t="s">
        <v>1080</v>
      </c>
    </row>
    <row r="86" spans="1:1" x14ac:dyDescent="0.2">
      <c r="A86" t="s">
        <v>1092</v>
      </c>
    </row>
    <row r="87" spans="1:1" x14ac:dyDescent="0.2">
      <c r="A87" t="s">
        <v>1224</v>
      </c>
    </row>
    <row r="88" spans="1:1" x14ac:dyDescent="0.2">
      <c r="A88" t="s">
        <v>1172</v>
      </c>
    </row>
    <row r="89" spans="1:1" x14ac:dyDescent="0.2">
      <c r="A89" t="s">
        <v>1118</v>
      </c>
    </row>
    <row r="90" spans="1:1" x14ac:dyDescent="0.2">
      <c r="A90" t="s">
        <v>1131</v>
      </c>
    </row>
    <row r="91" spans="1:1" x14ac:dyDescent="0.2">
      <c r="A91" t="s">
        <v>1174</v>
      </c>
    </row>
    <row r="92" spans="1:1" x14ac:dyDescent="0.2">
      <c r="A92" t="s">
        <v>1226</v>
      </c>
    </row>
    <row r="93" spans="1:1" x14ac:dyDescent="0.2">
      <c r="A93" t="s">
        <v>1300</v>
      </c>
    </row>
    <row r="94" spans="1:1" x14ac:dyDescent="0.2">
      <c r="A94" t="s">
        <v>1228</v>
      </c>
    </row>
    <row r="95" spans="1:1" x14ac:dyDescent="0.2">
      <c r="A95" t="s">
        <v>1133</v>
      </c>
    </row>
    <row r="96" spans="1:1" x14ac:dyDescent="0.2">
      <c r="A96" t="s">
        <v>1230</v>
      </c>
    </row>
    <row r="97" spans="1:1" x14ac:dyDescent="0.2">
      <c r="A97" t="s">
        <v>1072</v>
      </c>
    </row>
    <row r="98" spans="1:1" x14ac:dyDescent="0.2">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76" t="str">
        <f>Spolu!C3&amp;", "&amp;Spolu!C6</f>
        <v>Slovenský rýchlokorčuliarsky zväz, Bancíkovej 17007/1A, Bratislava 2, 821 03</v>
      </c>
      <c r="B1" s="376"/>
      <c r="C1" s="376"/>
      <c r="N1" s="137" t="str">
        <f>O1&amp;" - "&amp;P1</f>
        <v>a - príspevok uznaným športom</v>
      </c>
      <c r="O1" s="137" t="s">
        <v>339</v>
      </c>
      <c r="P1" s="137" t="s">
        <v>340</v>
      </c>
    </row>
    <row r="2" spans="1:16" x14ac:dyDescent="0.2">
      <c r="N2" s="137" t="str">
        <f t="shared" ref="N2:N18" si="0">O2&amp;" - "&amp;P2</f>
        <v>b - príspevok Slovenskému olympijskému a športovému výboru</v>
      </c>
      <c r="O2" s="137" t="s">
        <v>341</v>
      </c>
      <c r="P2" s="137" t="s">
        <v>342</v>
      </c>
    </row>
    <row r="3" spans="1:16" x14ac:dyDescent="0.2">
      <c r="E3" s="377" t="s">
        <v>1301</v>
      </c>
      <c r="F3" s="378"/>
      <c r="N3" s="137" t="str">
        <f t="shared" si="0"/>
        <v>c - príspevok Slovenskému paralympijskému výboru</v>
      </c>
      <c r="O3" s="137" t="s">
        <v>343</v>
      </c>
      <c r="P3" s="137" t="s">
        <v>344</v>
      </c>
    </row>
    <row r="4" spans="1:16" ht="45.75" customHeight="1" x14ac:dyDescent="0.2">
      <c r="E4" s="378"/>
      <c r="F4" s="378"/>
      <c r="N4" s="137" t="str">
        <f t="shared" si="0"/>
        <v>d - príspevok športovcom top tímu</v>
      </c>
      <c r="O4" s="137" t="s">
        <v>345</v>
      </c>
      <c r="P4" s="137" t="s">
        <v>346</v>
      </c>
    </row>
    <row r="5" spans="1:16" ht="30.75" customHeight="1" x14ac:dyDescent="0.2">
      <c r="C5" s="138" t="s">
        <v>1302</v>
      </c>
      <c r="N5" s="137" t="str">
        <f t="shared" si="0"/>
        <v>e - rozvoj športov, ktoré nie sú uznanými podľa zákona č. 440/2015 Z. z.</v>
      </c>
      <c r="O5" s="137" t="s">
        <v>347</v>
      </c>
      <c r="P5" s="137" t="s">
        <v>352</v>
      </c>
    </row>
    <row r="6" spans="1:16" ht="30" x14ac:dyDescent="0.2">
      <c r="C6" s="138" t="s">
        <v>1303</v>
      </c>
      <c r="E6" s="140" t="s">
        <v>1304</v>
      </c>
      <c r="F6" s="149"/>
      <c r="N6" s="137" t="str">
        <f t="shared" si="0"/>
        <v>f - organizovanie významných a tradičných športových podujatí na území SR v roku 2020</v>
      </c>
      <c r="O6" s="137" t="s">
        <v>349</v>
      </c>
      <c r="P6" s="137" t="s">
        <v>1305</v>
      </c>
    </row>
    <row r="7" spans="1:16" x14ac:dyDescent="0.2">
      <c r="C7" s="138" t="s">
        <v>1306</v>
      </c>
      <c r="E7" s="140" t="s">
        <v>1307</v>
      </c>
      <c r="F7" s="150"/>
      <c r="N7" s="137" t="str">
        <f t="shared" si="0"/>
        <v>g - projekty školského, univerzitného športu a športu pre všetkých</v>
      </c>
      <c r="O7" s="137" t="s">
        <v>351</v>
      </c>
      <c r="P7" s="137" t="s">
        <v>1308</v>
      </c>
    </row>
    <row r="8" spans="1:16" x14ac:dyDescent="0.2">
      <c r="C8" s="138" t="s">
        <v>1309</v>
      </c>
      <c r="E8" s="140" t="s">
        <v>1310</v>
      </c>
      <c r="F8" s="151"/>
      <c r="N8" s="137" t="str">
        <f t="shared" si="0"/>
        <v>h - podpora a rozvoj turistických a cykloturistických trás</v>
      </c>
      <c r="O8" s="137" t="s">
        <v>353</v>
      </c>
      <c r="P8" s="137" t="s">
        <v>354</v>
      </c>
    </row>
    <row r="9" spans="1:16" x14ac:dyDescent="0.2">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2">
      <c r="N10" s="137" t="str">
        <f t="shared" si="0"/>
        <v>j - projekty pre popularizáciu pohybových aktivít detí, mládeže a seniorov</v>
      </c>
      <c r="O10" s="137" t="s">
        <v>357</v>
      </c>
      <c r="P10" s="137" t="s">
        <v>1313</v>
      </c>
    </row>
    <row r="11" spans="1:16" x14ac:dyDescent="0.2">
      <c r="N11" s="137" t="str">
        <f t="shared" si="0"/>
        <v>k - výstavba, modernizácia a rekonštrukcia športovej infraštruktúry národného významu</v>
      </c>
      <c r="O11" s="137" t="s">
        <v>359</v>
      </c>
      <c r="P11" s="137" t="s">
        <v>360</v>
      </c>
    </row>
    <row r="12" spans="1:16" ht="54.75" customHeight="1" x14ac:dyDescent="0.25">
      <c r="A12" s="379" t="s">
        <v>1314</v>
      </c>
      <c r="B12" s="379"/>
      <c r="C12" s="379"/>
      <c r="D12" s="138"/>
      <c r="E12" s="138"/>
      <c r="F12" s="141"/>
      <c r="G12" s="138"/>
      <c r="N12" s="137" t="str">
        <f t="shared" si="0"/>
        <v>l - podpora zdravotne postihnutých športovcov</v>
      </c>
      <c r="O12" s="137" t="s">
        <v>361</v>
      </c>
      <c r="P12" s="137" t="s">
        <v>362</v>
      </c>
    </row>
    <row r="13" spans="1:16" ht="45" customHeight="1" x14ac:dyDescent="0.2">
      <c r="F13" s="141"/>
      <c r="N13" s="137" t="str">
        <f t="shared" si="0"/>
        <v>m - plnenie úloh verejného záujmu v športe národnými športovými organizáciami</v>
      </c>
      <c r="O13" s="137" t="s">
        <v>363</v>
      </c>
      <c r="P13" s="137" t="s">
        <v>1315</v>
      </c>
    </row>
    <row r="14" spans="1:16" ht="45" customHeight="1" x14ac:dyDescent="0.2">
      <c r="A14" s="38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80"/>
      <c r="C14" s="380"/>
      <c r="F14" s="141"/>
      <c r="N14" s="137" t="str">
        <f t="shared" si="0"/>
        <v>n - organizovanie významnej súťaže podľa § 55 ods. 1 písm. b)</v>
      </c>
      <c r="O14" s="137" t="s">
        <v>365</v>
      </c>
      <c r="P14" s="137" t="s">
        <v>1316</v>
      </c>
    </row>
    <row r="15" spans="1:16" ht="32.1" customHeight="1" thickBot="1" x14ac:dyDescent="0.25">
      <c r="A15" s="139" t="s">
        <v>1317</v>
      </c>
      <c r="B15" s="381" t="s">
        <v>1318</v>
      </c>
      <c r="C15" s="382"/>
      <c r="N15" s="137" t="str">
        <f t="shared" si="0"/>
        <v>o - účasť na významnej súťaži podľa § 3 písm. h) druhého až štvrtého bodu Zákona o športe vrátane prípravy na túto súťaž</v>
      </c>
      <c r="O15" s="137" t="s">
        <v>366</v>
      </c>
      <c r="P15" s="137" t="s">
        <v>1319</v>
      </c>
    </row>
    <row r="16" spans="1:16" x14ac:dyDescent="0.2">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2">
      <c r="A17" s="139" t="s">
        <v>1323</v>
      </c>
      <c r="B17" s="254" t="s">
        <v>1324</v>
      </c>
      <c r="C17" s="194"/>
      <c r="E17" s="147" t="s">
        <v>1325</v>
      </c>
      <c r="F17" s="285">
        <v>421947749445</v>
      </c>
      <c r="N17" s="137" t="str">
        <f t="shared" si="0"/>
        <v xml:space="preserve">q - </v>
      </c>
      <c r="O17" s="137" t="s">
        <v>368</v>
      </c>
    </row>
    <row r="18" spans="1:16" x14ac:dyDescent="0.2">
      <c r="B18" s="193" t="s">
        <v>1326</v>
      </c>
      <c r="C18" s="142" t="str">
        <f>Spolu!C4</f>
        <v>30688060</v>
      </c>
      <c r="E18" s="147" t="s">
        <v>1327</v>
      </c>
      <c r="F18" s="285">
        <v>421947749446</v>
      </c>
      <c r="N18" s="137" t="str">
        <f t="shared" si="0"/>
        <v xml:space="preserve">r - </v>
      </c>
      <c r="O18" s="137" t="s">
        <v>369</v>
      </c>
    </row>
    <row r="19" spans="1:16" x14ac:dyDescent="0.2">
      <c r="E19" s="147" t="s">
        <v>1328</v>
      </c>
      <c r="F19" s="285">
        <v>421947749756</v>
      </c>
    </row>
    <row r="20" spans="1:16" ht="15.75" thickBot="1" x14ac:dyDescent="0.25">
      <c r="A20" s="139" t="s">
        <v>397</v>
      </c>
      <c r="B20" s="143">
        <f>F6</f>
        <v>0</v>
      </c>
      <c r="E20" s="208"/>
      <c r="F20" s="286"/>
    </row>
    <row r="21" spans="1:16" ht="189" customHeight="1" x14ac:dyDescent="0.2">
      <c r="B21" s="211"/>
      <c r="C21" s="144"/>
    </row>
    <row r="22" spans="1:16" ht="39.75" customHeight="1" x14ac:dyDescent="0.2">
      <c r="B22" s="375" t="s">
        <v>1329</v>
      </c>
      <c r="C22" s="375"/>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1330</v>
      </c>
    </row>
    <row r="29" spans="1:16" x14ac:dyDescent="0.2">
      <c r="N29" s="137" t="s">
        <v>1331</v>
      </c>
    </row>
    <row r="30" spans="1:16" x14ac:dyDescent="0.2">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00000000-0002-0000-0800-000000000000}">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P29"/>
  <sheetViews>
    <sheetView zoomScaleNormal="100" workbookViewId="0">
      <selection activeCell="B23" sqref="B23"/>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76" t="str">
        <f>Spolu!C3&amp;", "&amp;Spolu!C6</f>
        <v>Slovenský rýchlokorčuliarsky zväz, Bancíkovej 17007/1A, Bratislava 2, 821 03</v>
      </c>
      <c r="B1" s="376"/>
      <c r="C1" s="376"/>
      <c r="N1" s="137" t="str">
        <f>O1&amp;" - "&amp;P1</f>
        <v>a - príspevok uznaným športom</v>
      </c>
      <c r="O1" s="137" t="s">
        <v>339</v>
      </c>
      <c r="P1" s="137" t="str">
        <f>Spolu!B17</f>
        <v>príspevok uznaným športom</v>
      </c>
    </row>
    <row r="2" spans="1:16" x14ac:dyDescent="0.2">
      <c r="N2" s="137" t="str">
        <f t="shared" ref="N2:N19" si="0">O2&amp;" - "&amp;P2</f>
        <v>b - príspevok Slovenskému olympijskému a športovému výboru</v>
      </c>
      <c r="O2" s="137" t="s">
        <v>341</v>
      </c>
      <c r="P2" s="137" t="str">
        <f>Spolu!B18</f>
        <v>príspevok Slovenskému olympijskému a športovému výboru</v>
      </c>
    </row>
    <row r="3" spans="1:16" x14ac:dyDescent="0.2">
      <c r="E3" s="377" t="s">
        <v>1301</v>
      </c>
      <c r="F3" s="378"/>
      <c r="N3" s="137" t="str">
        <f t="shared" si="0"/>
        <v>c - príspevok Slovenskému paralympijskému výboru</v>
      </c>
      <c r="O3" s="137" t="s">
        <v>343</v>
      </c>
      <c r="P3" s="137" t="str">
        <f>Spolu!B19</f>
        <v>príspevok Slovenskému paralympijskému výboru</v>
      </c>
    </row>
    <row r="4" spans="1:16" ht="45.75" customHeight="1" x14ac:dyDescent="0.2">
      <c r="E4" s="378"/>
      <c r="F4" s="378"/>
      <c r="N4" s="137" t="str">
        <f t="shared" si="0"/>
        <v>d - príspevok športovcom top tímu</v>
      </c>
      <c r="O4" s="137" t="s">
        <v>345</v>
      </c>
      <c r="P4" s="137" t="str">
        <f>Spolu!B20</f>
        <v>príspevok športovcom top tímu</v>
      </c>
    </row>
    <row r="5" spans="1:16" ht="30.75" customHeight="1" x14ac:dyDescent="0.2">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
      <c r="C6" s="138" t="s">
        <v>1303</v>
      </c>
      <c r="E6" s="140" t="s">
        <v>1304</v>
      </c>
      <c r="F6" s="149"/>
      <c r="N6" s="137" t="str">
        <f t="shared" si="0"/>
        <v>f - plnenie úloh verejného záujmu v športe</v>
      </c>
      <c r="O6" s="137" t="s">
        <v>349</v>
      </c>
      <c r="P6" s="137" t="str">
        <f>Spolu!B22</f>
        <v>plnenie úloh verejného záujmu v športe</v>
      </c>
    </row>
    <row r="7" spans="1:16" x14ac:dyDescent="0.2">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2">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2">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25">
      <c r="A12" s="379" t="s">
        <v>1334</v>
      </c>
      <c r="B12" s="379"/>
      <c r="C12" s="379"/>
      <c r="D12" s="138"/>
      <c r="E12" s="138"/>
      <c r="F12" s="195" t="s">
        <v>1335</v>
      </c>
      <c r="G12" s="138"/>
      <c r="N12" s="137" t="str">
        <f t="shared" si="0"/>
        <v>l - podpora zdravotne postihnutých športovcov</v>
      </c>
      <c r="O12" s="137" t="s">
        <v>361</v>
      </c>
      <c r="P12" s="137" t="str">
        <f>Spolu!B28</f>
        <v>podpora zdravotne postihnutých športovcov</v>
      </c>
    </row>
    <row r="13" spans="1:16" ht="55.35" customHeight="1" x14ac:dyDescent="0.2">
      <c r="A13" s="38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80"/>
      <c r="C13" s="380"/>
      <c r="F13" s="195" t="s">
        <v>1336</v>
      </c>
      <c r="N13" s="137" t="str">
        <f t="shared" si="0"/>
        <v>m - organizácia tradičných športových podujatí</v>
      </c>
      <c r="O13" s="137" t="s">
        <v>363</v>
      </c>
      <c r="P13" s="137" t="str">
        <f>Spolu!B29</f>
        <v>organizácia tradičných športových podujatí</v>
      </c>
    </row>
    <row r="14" spans="1:16" ht="34.35" customHeight="1" x14ac:dyDescent="0.2">
      <c r="A14" s="139" t="s">
        <v>1317</v>
      </c>
      <c r="B14" s="381" t="s">
        <v>1337</v>
      </c>
      <c r="C14" s="382"/>
      <c r="F14" s="195" t="s">
        <v>1338</v>
      </c>
      <c r="N14" s="137" t="str">
        <f t="shared" si="0"/>
        <v xml:space="preserve">n - </v>
      </c>
      <c r="O14" s="137" t="s">
        <v>365</v>
      </c>
    </row>
    <row r="15" spans="1:16" ht="34.35" customHeight="1" x14ac:dyDescent="0.2">
      <c r="A15" s="139" t="s">
        <v>1339</v>
      </c>
      <c r="B15" s="381"/>
      <c r="C15" s="382"/>
      <c r="F15" s="384"/>
      <c r="N15" s="137" t="str">
        <f t="shared" si="0"/>
        <v xml:space="preserve">o - </v>
      </c>
      <c r="O15" s="137" t="s">
        <v>366</v>
      </c>
    </row>
    <row r="16" spans="1:16" x14ac:dyDescent="0.2">
      <c r="A16" s="139" t="s">
        <v>1320</v>
      </c>
      <c r="B16" s="142">
        <f>F8</f>
        <v>0</v>
      </c>
      <c r="C16" s="137"/>
      <c r="F16" s="384"/>
      <c r="N16" s="137" t="str">
        <f t="shared" si="0"/>
        <v xml:space="preserve">p - </v>
      </c>
      <c r="O16" s="137" t="s">
        <v>367</v>
      </c>
    </row>
    <row r="17" spans="1:16" ht="32.1" customHeight="1" x14ac:dyDescent="0.2">
      <c r="A17" s="139" t="s">
        <v>1323</v>
      </c>
      <c r="B17" s="142">
        <f>F9</f>
        <v>0</v>
      </c>
      <c r="C17" s="137"/>
      <c r="F17" s="384"/>
      <c r="N17" s="137" t="str">
        <f t="shared" si="0"/>
        <v xml:space="preserve">q - </v>
      </c>
      <c r="O17" s="137" t="s">
        <v>368</v>
      </c>
    </row>
    <row r="18" spans="1:16" ht="15.75" thickBot="1" x14ac:dyDescent="0.25">
      <c r="B18" s="193" t="s">
        <v>1340</v>
      </c>
      <c r="C18" s="194">
        <v>31</v>
      </c>
      <c r="N18" s="137" t="str">
        <f t="shared" si="0"/>
        <v xml:space="preserve">r - </v>
      </c>
      <c r="O18" s="137" t="s">
        <v>369</v>
      </c>
    </row>
    <row r="19" spans="1:16" x14ac:dyDescent="0.2">
      <c r="B19" s="193" t="s">
        <v>1326</v>
      </c>
      <c r="C19" s="142" t="str">
        <f>Spolu!C4</f>
        <v>30688060</v>
      </c>
      <c r="F19" s="145" t="s">
        <v>1321</v>
      </c>
      <c r="G19" s="207"/>
      <c r="H19" s="146"/>
      <c r="N19" s="137" t="str">
        <f t="shared" si="0"/>
        <v xml:space="preserve"> - </v>
      </c>
    </row>
    <row r="20" spans="1:16" x14ac:dyDescent="0.2">
      <c r="A20" s="139" t="s">
        <v>397</v>
      </c>
      <c r="B20" s="143">
        <f>F6</f>
        <v>0</v>
      </c>
      <c r="C20" s="137"/>
      <c r="F20" s="147" t="s">
        <v>1325</v>
      </c>
      <c r="G20" s="287">
        <v>421947749445</v>
      </c>
      <c r="H20" s="148"/>
    </row>
    <row r="21" spans="1:16" x14ac:dyDescent="0.2">
      <c r="B21" s="137"/>
      <c r="C21" s="137"/>
      <c r="F21" s="147" t="s">
        <v>1327</v>
      </c>
      <c r="G21" s="287">
        <v>421947749446</v>
      </c>
      <c r="H21" s="148"/>
      <c r="N21" s="137" t="str">
        <f>O21&amp;" - "&amp;P21</f>
        <v>026 01 - Šport pre všetkých, školský a univerzitný šport</v>
      </c>
      <c r="O21" s="137" t="s">
        <v>317</v>
      </c>
      <c r="P21" s="137" t="s">
        <v>318</v>
      </c>
    </row>
    <row r="22" spans="1:16" x14ac:dyDescent="0.2">
      <c r="A22" s="137"/>
      <c r="B22" s="137"/>
      <c r="F22" s="147" t="s">
        <v>1328</v>
      </c>
      <c r="G22" s="287">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83" t="s">
        <v>1329</v>
      </c>
      <c r="C24" s="383"/>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1341</v>
      </c>
    </row>
    <row r="28" spans="1:16" x14ac:dyDescent="0.2">
      <c r="N28" s="137" t="s">
        <v>1342</v>
      </c>
    </row>
    <row r="29" spans="1:16" x14ac:dyDescent="0.2">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00000000-0002-0000-0900-000000000000}">
      <formula1>$N$1:$N$19</formula1>
    </dataValidation>
    <dataValidation type="list" allowBlank="1" showInputMessage="1" showErrorMessage="1" sqref="B14:C14" xr:uid="{00000000-0002-0000-0900-000001000000}">
      <formula1>$N$21:$N$25</formula1>
    </dataValidation>
    <dataValidation type="list" allowBlank="1" showInputMessage="1" showErrorMessage="1" sqref="F9" xr:uid="{00000000-0002-0000-0900-000002000000}">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1344</v>
      </c>
    </row>
    <row r="2" spans="1:2" ht="30" customHeight="1" x14ac:dyDescent="0.2">
      <c r="A2" s="385" t="s">
        <v>1345</v>
      </c>
      <c r="B2" s="385"/>
    </row>
    <row r="3" spans="1:2" x14ac:dyDescent="0.2">
      <c r="A3" s="61" t="s">
        <v>1346</v>
      </c>
      <c r="B3" s="61" t="s">
        <v>1347</v>
      </c>
    </row>
    <row r="4" spans="1:2" x14ac:dyDescent="0.2">
      <c r="A4" s="62" t="s">
        <v>1348</v>
      </c>
      <c r="B4" s="62" t="s">
        <v>1349</v>
      </c>
    </row>
    <row r="5" spans="1:2" x14ac:dyDescent="0.2">
      <c r="A5" s="62" t="s">
        <v>1350</v>
      </c>
      <c r="B5" s="62" t="s">
        <v>1351</v>
      </c>
    </row>
    <row r="6" spans="1:2" x14ac:dyDescent="0.2">
      <c r="A6" s="62" t="s">
        <v>1352</v>
      </c>
      <c r="B6" s="62" t="s">
        <v>1353</v>
      </c>
    </row>
    <row r="7" spans="1:2" x14ac:dyDescent="0.2">
      <c r="A7" s="62" t="s">
        <v>1354</v>
      </c>
      <c r="B7" s="62" t="s">
        <v>1355</v>
      </c>
    </row>
    <row r="8" spans="1:2" x14ac:dyDescent="0.2">
      <c r="A8" s="62" t="s">
        <v>1356</v>
      </c>
      <c r="B8" s="62" t="s">
        <v>1357</v>
      </c>
    </row>
    <row r="9" spans="1:2" x14ac:dyDescent="0.2">
      <c r="A9" s="62" t="s">
        <v>1358</v>
      </c>
      <c r="B9" s="62" t="s">
        <v>1359</v>
      </c>
    </row>
    <row r="10" spans="1:2" x14ac:dyDescent="0.2">
      <c r="A10" s="62" t="s">
        <v>1360</v>
      </c>
      <c r="B10" s="62" t="s">
        <v>1361</v>
      </c>
    </row>
    <row r="11" spans="1:2" x14ac:dyDescent="0.2">
      <c r="A11" s="62" t="s">
        <v>1362</v>
      </c>
      <c r="B11" s="62" t="s">
        <v>1363</v>
      </c>
    </row>
    <row r="12" spans="1:2" x14ac:dyDescent="0.2">
      <c r="A12" s="62" t="s">
        <v>1364</v>
      </c>
      <c r="B12" s="62" t="s">
        <v>1365</v>
      </c>
    </row>
    <row r="13" spans="1:2" x14ac:dyDescent="0.2">
      <c r="A13" s="62" t="s">
        <v>1366</v>
      </c>
      <c r="B13" s="62" t="s">
        <v>1367</v>
      </c>
    </row>
    <row r="14" spans="1:2" x14ac:dyDescent="0.2">
      <c r="A14" s="62" t="s">
        <v>1368</v>
      </c>
      <c r="B14" s="62" t="s">
        <v>1369</v>
      </c>
    </row>
    <row r="15" spans="1:2" x14ac:dyDescent="0.2">
      <c r="A15" s="62" t="s">
        <v>1370</v>
      </c>
      <c r="B15" s="62" t="s">
        <v>1371</v>
      </c>
    </row>
    <row r="16" spans="1:2" x14ac:dyDescent="0.2">
      <c r="A16" s="62" t="s">
        <v>1372</v>
      </c>
      <c r="B16" s="62" t="s">
        <v>1373</v>
      </c>
    </row>
    <row r="17" spans="1:2" x14ac:dyDescent="0.2">
      <c r="A17" s="62" t="s">
        <v>1374</v>
      </c>
      <c r="B17" s="62" t="s">
        <v>1375</v>
      </c>
    </row>
    <row r="18" spans="1:2" x14ac:dyDescent="0.2">
      <c r="A18" s="62" t="s">
        <v>1376</v>
      </c>
      <c r="B18" s="62" t="s">
        <v>1377</v>
      </c>
    </row>
    <row r="19" spans="1:2" x14ac:dyDescent="0.2">
      <c r="A19" s="62" t="s">
        <v>1378</v>
      </c>
      <c r="B19" s="62" t="s">
        <v>1379</v>
      </c>
    </row>
    <row r="20" spans="1:2" x14ac:dyDescent="0.2">
      <c r="A20" s="62" t="s">
        <v>1380</v>
      </c>
      <c r="B20" s="62" t="s">
        <v>1381</v>
      </c>
    </row>
    <row r="21" spans="1:2" x14ac:dyDescent="0.2">
      <c r="A21" s="62" t="s">
        <v>1382</v>
      </c>
      <c r="B21" s="62" t="s">
        <v>1383</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Tib uron</cp:lastModifiedBy>
  <cp:revision/>
  <cp:lastPrinted>2025-01-23T13:30:36Z</cp:lastPrinted>
  <dcterms:created xsi:type="dcterms:W3CDTF">2017-02-20T06:20:12Z</dcterms:created>
  <dcterms:modified xsi:type="dcterms:W3CDTF">2025-08-12T08:02:07Z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